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8" windowWidth="15192" windowHeight="7932" tabRatio="844" activeTab="1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A44" i="2" l="1"/>
  <c r="A21" i="2"/>
  <c r="A22" i="2" s="1"/>
  <c r="A23" i="2" s="1"/>
  <c r="A24" i="2" s="1"/>
  <c r="AF28" i="2" l="1"/>
  <c r="AF26" i="2"/>
  <c r="AL44" i="2"/>
  <c r="AF40" i="2"/>
  <c r="AF44" i="2"/>
  <c r="AF43" i="2"/>
  <c r="AL43" i="2" s="1"/>
  <c r="AF42" i="2"/>
  <c r="AF41" i="2"/>
  <c r="Y43" i="2"/>
  <c r="W44" i="2"/>
  <c r="W43" i="2"/>
  <c r="F44" i="2" l="1"/>
  <c r="F43" i="2"/>
  <c r="AJ43" i="2" l="1"/>
  <c r="P42" i="2" l="1"/>
  <c r="P41" i="2"/>
  <c r="P40" i="2"/>
  <c r="P18" i="2"/>
  <c r="P17" i="2"/>
  <c r="F40" i="2" l="1"/>
  <c r="A20" i="2"/>
  <c r="Y17" i="2" l="1"/>
  <c r="AF17" i="2" s="1"/>
  <c r="AJ17" i="2" l="1"/>
  <c r="AJ18" i="2"/>
  <c r="T17" i="2" l="1"/>
  <c r="T18" i="2"/>
  <c r="AJ40" i="2" l="1"/>
  <c r="AJ41" i="2"/>
  <c r="AJ42" i="2"/>
  <c r="AH40" i="2"/>
  <c r="AH41" i="2"/>
  <c r="AH42" i="2"/>
  <c r="AE40" i="2"/>
  <c r="AE41" i="2"/>
  <c r="AE42" i="2"/>
  <c r="AA40" i="2"/>
  <c r="AA41" i="2"/>
  <c r="AA42" i="2"/>
  <c r="Y40" i="2"/>
  <c r="Y41" i="2"/>
  <c r="Y42" i="2"/>
  <c r="H40" i="2"/>
  <c r="H41" i="2"/>
  <c r="H42" i="2"/>
  <c r="A32" i="2" l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F17" i="2"/>
  <c r="F18" i="2"/>
  <c r="W18" i="2" l="1"/>
  <c r="AL18" i="2" s="1"/>
  <c r="W17" i="2"/>
  <c r="AL17" i="2" s="1"/>
  <c r="F42" i="2"/>
  <c r="W42" i="2" s="1"/>
  <c r="AL42" i="2" s="1"/>
  <c r="AC41" i="2"/>
  <c r="F41" i="2"/>
  <c r="W41" i="2" s="1"/>
  <c r="AL41" i="2" s="1"/>
  <c r="W40" i="2"/>
  <c r="AL40" i="2" s="1"/>
  <c r="AJ37" i="2" l="1"/>
  <c r="AH37" i="2"/>
  <c r="AE37" i="2"/>
  <c r="AC37" i="2"/>
  <c r="AA37" i="2"/>
  <c r="Y37" i="2"/>
  <c r="V37" i="2"/>
  <c r="T37" i="2"/>
  <c r="R37" i="2"/>
  <c r="P37" i="2"/>
  <c r="J37" i="2"/>
  <c r="H37" i="2"/>
  <c r="F37" i="2"/>
  <c r="AJ39" i="2"/>
  <c r="AH39" i="2"/>
  <c r="AE39" i="2"/>
  <c r="AC39" i="2"/>
  <c r="AA39" i="2"/>
  <c r="Y39" i="2"/>
  <c r="V39" i="2"/>
  <c r="T39" i="2"/>
  <c r="R39" i="2"/>
  <c r="P39" i="2"/>
  <c r="H39" i="2"/>
  <c r="F39" i="2"/>
  <c r="AJ38" i="2"/>
  <c r="AH38" i="2"/>
  <c r="AE38" i="2"/>
  <c r="AC38" i="2"/>
  <c r="AA38" i="2"/>
  <c r="Y38" i="2"/>
  <c r="V38" i="2"/>
  <c r="T38" i="2"/>
  <c r="R38" i="2"/>
  <c r="P38" i="2"/>
  <c r="H38" i="2"/>
  <c r="F38" i="2"/>
  <c r="AJ36" i="2"/>
  <c r="AH36" i="2"/>
  <c r="AE36" i="2"/>
  <c r="AC36" i="2"/>
  <c r="AA36" i="2"/>
  <c r="Y36" i="2"/>
  <c r="V36" i="2"/>
  <c r="T36" i="2"/>
  <c r="R36" i="2"/>
  <c r="P36" i="2"/>
  <c r="H36" i="2"/>
  <c r="F36" i="2"/>
  <c r="AJ35" i="2"/>
  <c r="AH35" i="2"/>
  <c r="AE35" i="2"/>
  <c r="AC35" i="2"/>
  <c r="AA35" i="2"/>
  <c r="Y35" i="2"/>
  <c r="V35" i="2"/>
  <c r="T35" i="2"/>
  <c r="R35" i="2"/>
  <c r="P35" i="2"/>
  <c r="H35" i="2"/>
  <c r="F35" i="2"/>
  <c r="AJ34" i="2"/>
  <c r="AH34" i="2"/>
  <c r="AE34" i="2"/>
  <c r="AC34" i="2"/>
  <c r="AA34" i="2"/>
  <c r="Y34" i="2"/>
  <c r="T34" i="2"/>
  <c r="R34" i="2"/>
  <c r="P34" i="2"/>
  <c r="H34" i="2"/>
  <c r="F34" i="2"/>
  <c r="AJ33" i="2"/>
  <c r="AH33" i="2"/>
  <c r="AE33" i="2"/>
  <c r="AC33" i="2"/>
  <c r="AA33" i="2"/>
  <c r="Y33" i="2"/>
  <c r="V33" i="2"/>
  <c r="T33" i="2"/>
  <c r="R33" i="2"/>
  <c r="P33" i="2"/>
  <c r="H33" i="2"/>
  <c r="F33" i="2"/>
  <c r="AJ32" i="2"/>
  <c r="AH32" i="2"/>
  <c r="AE32" i="2"/>
  <c r="AC32" i="2"/>
  <c r="AA32" i="2"/>
  <c r="Y32" i="2"/>
  <c r="V32" i="2"/>
  <c r="T32" i="2"/>
  <c r="R32" i="2"/>
  <c r="P32" i="2"/>
  <c r="H32" i="2"/>
  <c r="F32" i="2"/>
  <c r="AJ26" i="2"/>
  <c r="AH26" i="2"/>
  <c r="AE26" i="2"/>
  <c r="AC26" i="2"/>
  <c r="AA26" i="2"/>
  <c r="Y26" i="2"/>
  <c r="V26" i="2"/>
  <c r="T26" i="2"/>
  <c r="R26" i="2"/>
  <c r="P26" i="2"/>
  <c r="F26" i="2"/>
  <c r="AJ30" i="2"/>
  <c r="AH30" i="2"/>
  <c r="AE30" i="2"/>
  <c r="AC30" i="2"/>
  <c r="AA30" i="2"/>
  <c r="Y30" i="2"/>
  <c r="V30" i="2"/>
  <c r="T30" i="2"/>
  <c r="R30" i="2"/>
  <c r="P30" i="2"/>
  <c r="H30" i="2"/>
  <c r="F30" i="2"/>
  <c r="A30" i="2"/>
  <c r="AJ28" i="2"/>
  <c r="AH28" i="2"/>
  <c r="AE28" i="2"/>
  <c r="AC28" i="2"/>
  <c r="AA28" i="2"/>
  <c r="Y28" i="2"/>
  <c r="V28" i="2"/>
  <c r="T28" i="2"/>
  <c r="R28" i="2"/>
  <c r="P28" i="2"/>
  <c r="F28" i="2"/>
  <c r="AJ23" i="2"/>
  <c r="AH23" i="2"/>
  <c r="AE23" i="2"/>
  <c r="AC23" i="2"/>
  <c r="AA23" i="2"/>
  <c r="Y23" i="2"/>
  <c r="V23" i="2"/>
  <c r="T23" i="2"/>
  <c r="R23" i="2"/>
  <c r="P23" i="2"/>
  <c r="H23" i="2"/>
  <c r="F23" i="2"/>
  <c r="AJ22" i="2"/>
  <c r="AH22" i="2"/>
  <c r="AE22" i="2"/>
  <c r="AC22" i="2"/>
  <c r="AA22" i="2"/>
  <c r="Y22" i="2"/>
  <c r="V22" i="2"/>
  <c r="T22" i="2"/>
  <c r="R22" i="2"/>
  <c r="P22" i="2"/>
  <c r="H22" i="2"/>
  <c r="F22" i="2"/>
  <c r="AJ24" i="2"/>
  <c r="AH24" i="2"/>
  <c r="AE24" i="2"/>
  <c r="AC24" i="2"/>
  <c r="AA24" i="2"/>
  <c r="Y24" i="2"/>
  <c r="V24" i="2"/>
  <c r="T24" i="2"/>
  <c r="R24" i="2"/>
  <c r="P24" i="2"/>
  <c r="H24" i="2"/>
  <c r="F24" i="2"/>
  <c r="AJ21" i="2"/>
  <c r="AH21" i="2"/>
  <c r="AE21" i="2"/>
  <c r="AC21" i="2"/>
  <c r="AA21" i="2"/>
  <c r="Y21" i="2"/>
  <c r="V21" i="2"/>
  <c r="T21" i="2"/>
  <c r="R21" i="2"/>
  <c r="P21" i="2"/>
  <c r="H21" i="2"/>
  <c r="F21" i="2"/>
  <c r="AJ20" i="2"/>
  <c r="AH20" i="2"/>
  <c r="AE20" i="2"/>
  <c r="AC20" i="2"/>
  <c r="AA20" i="2"/>
  <c r="Y20" i="2"/>
  <c r="V20" i="2"/>
  <c r="T20" i="2"/>
  <c r="R20" i="2"/>
  <c r="P20" i="2"/>
  <c r="H20" i="2"/>
  <c r="F20" i="2"/>
  <c r="F13" i="2"/>
  <c r="H13" i="2"/>
  <c r="P13" i="2"/>
  <c r="R13" i="2"/>
  <c r="T13" i="2"/>
  <c r="V13" i="2"/>
  <c r="AA13" i="2"/>
  <c r="AC13" i="2"/>
  <c r="AE13" i="2"/>
  <c r="AJ13" i="2"/>
  <c r="F14" i="2"/>
  <c r="H14" i="2"/>
  <c r="P14" i="2"/>
  <c r="R14" i="2"/>
  <c r="T14" i="2"/>
  <c r="V14" i="2"/>
  <c r="Y14" i="2"/>
  <c r="AA14" i="2"/>
  <c r="AC14" i="2"/>
  <c r="AE14" i="2"/>
  <c r="AJ14" i="2"/>
  <c r="F15" i="2"/>
  <c r="H15" i="2"/>
  <c r="P15" i="2"/>
  <c r="R15" i="2"/>
  <c r="T15" i="2"/>
  <c r="V15" i="2"/>
  <c r="Y15" i="2"/>
  <c r="AA15" i="2"/>
  <c r="AC15" i="2"/>
  <c r="AE15" i="2"/>
  <c r="AH15" i="2"/>
  <c r="AJ15" i="2"/>
  <c r="V16" i="2"/>
  <c r="T16" i="2"/>
  <c r="P16" i="2"/>
  <c r="F16" i="2"/>
  <c r="AJ32" i="1"/>
  <c r="AJ33" i="1"/>
  <c r="AJ35" i="1"/>
  <c r="AH32" i="1"/>
  <c r="AH33" i="1"/>
  <c r="AH35" i="1"/>
  <c r="AE32" i="1"/>
  <c r="AE33" i="1"/>
  <c r="AE35" i="1"/>
  <c r="AC32" i="1"/>
  <c r="AC33" i="1"/>
  <c r="AC35" i="1"/>
  <c r="AA32" i="1"/>
  <c r="AA33" i="1"/>
  <c r="AA35" i="1"/>
  <c r="Y35" i="1"/>
  <c r="Y33" i="1"/>
  <c r="Y32" i="1"/>
  <c r="H27" i="1"/>
  <c r="H28" i="1"/>
  <c r="H29" i="1"/>
  <c r="H30" i="1"/>
  <c r="AJ24" i="1"/>
  <c r="AJ28" i="1"/>
  <c r="AJ29" i="1"/>
  <c r="AJ25" i="1"/>
  <c r="AH27" i="1"/>
  <c r="AH28" i="1"/>
  <c r="AH29" i="1"/>
  <c r="AH30" i="1"/>
  <c r="AE28" i="1"/>
  <c r="AE29" i="1"/>
  <c r="AE30" i="1"/>
  <c r="AC26" i="1"/>
  <c r="AC27" i="1"/>
  <c r="AC28" i="1"/>
  <c r="AC29" i="1"/>
  <c r="AC30" i="1"/>
  <c r="AA27" i="1"/>
  <c r="AA28" i="1"/>
  <c r="AA29" i="1"/>
  <c r="AA30" i="1"/>
  <c r="Y27" i="1"/>
  <c r="Y28" i="1"/>
  <c r="AF28" i="1"/>
  <c r="Y29" i="1"/>
  <c r="AF29" i="1"/>
  <c r="Y30" i="1"/>
  <c r="AF30" i="1"/>
  <c r="F30" i="1"/>
  <c r="J30" i="1"/>
  <c r="W30" i="1" s="1"/>
  <c r="AL30" i="1" s="1"/>
  <c r="P30" i="1"/>
  <c r="R30" i="1"/>
  <c r="T30" i="1"/>
  <c r="V30" i="1"/>
  <c r="AJ21" i="1"/>
  <c r="AJ20" i="1"/>
  <c r="AJ19" i="1"/>
  <c r="AJ18" i="1"/>
  <c r="AJ17" i="1"/>
  <c r="AJ16" i="1"/>
  <c r="AJ15" i="1"/>
  <c r="I49" i="1"/>
  <c r="J51" i="1"/>
  <c r="I51" i="1"/>
  <c r="I30" i="1"/>
  <c r="J29" i="1"/>
  <c r="I29" i="1"/>
  <c r="J28" i="1"/>
  <c r="I28" i="1"/>
  <c r="J27" i="1"/>
  <c r="I27" i="1"/>
  <c r="J32" i="1"/>
  <c r="AJ47" i="1"/>
  <c r="AJ48" i="1"/>
  <c r="AJ49" i="1"/>
  <c r="AJ50" i="1"/>
  <c r="AJ51" i="1"/>
  <c r="AH47" i="1"/>
  <c r="AH48" i="1"/>
  <c r="AH49" i="1"/>
  <c r="AH50" i="1"/>
  <c r="AH51" i="1"/>
  <c r="AE46" i="1"/>
  <c r="AE47" i="1"/>
  <c r="AE48" i="1"/>
  <c r="AE49" i="1"/>
  <c r="AE50" i="1"/>
  <c r="AE51" i="1"/>
  <c r="AC46" i="1"/>
  <c r="AC47" i="1"/>
  <c r="AC48" i="1"/>
  <c r="AC49" i="1"/>
  <c r="AC50" i="1"/>
  <c r="AC51" i="1"/>
  <c r="AA46" i="1"/>
  <c r="AA47" i="1"/>
  <c r="AA48" i="1"/>
  <c r="AA49" i="1"/>
  <c r="AA50" i="1"/>
  <c r="AA51" i="1"/>
  <c r="Y46" i="1"/>
  <c r="AF46" i="1" s="1"/>
  <c r="Y47" i="1"/>
  <c r="AF47" i="1" s="1"/>
  <c r="Y48" i="1"/>
  <c r="Y49" i="1"/>
  <c r="AF49" i="1"/>
  <c r="Y50" i="1"/>
  <c r="AF50" i="1"/>
  <c r="Y51" i="1"/>
  <c r="AF51" i="1"/>
  <c r="V47" i="1"/>
  <c r="V48" i="1"/>
  <c r="V49" i="1"/>
  <c r="V50" i="1"/>
  <c r="V51" i="1"/>
  <c r="T47" i="1"/>
  <c r="T48" i="1"/>
  <c r="T49" i="1"/>
  <c r="T50" i="1"/>
  <c r="T51" i="1"/>
  <c r="R47" i="1"/>
  <c r="R48" i="1"/>
  <c r="R49" i="1"/>
  <c r="R50" i="1"/>
  <c r="R51" i="1"/>
  <c r="P47" i="1"/>
  <c r="P48" i="1"/>
  <c r="P49" i="1"/>
  <c r="P50" i="1"/>
  <c r="P51" i="1"/>
  <c r="H47" i="1"/>
  <c r="H48" i="1"/>
  <c r="H49" i="1"/>
  <c r="H50" i="1"/>
  <c r="H51" i="1"/>
  <c r="F47" i="1"/>
  <c r="W47" i="1" s="1"/>
  <c r="AL47" i="1" s="1"/>
  <c r="F48" i="1"/>
  <c r="F49" i="1"/>
  <c r="W49" i="1" s="1"/>
  <c r="AL49" i="1" s="1"/>
  <c r="F50" i="1"/>
  <c r="W50" i="1" s="1"/>
  <c r="AL50" i="1" s="1"/>
  <c r="F51" i="1"/>
  <c r="AE27" i="1"/>
  <c r="AF27" i="1" s="1"/>
  <c r="V35" i="1"/>
  <c r="T35" i="1"/>
  <c r="R35" i="1"/>
  <c r="P35" i="1"/>
  <c r="F35" i="1"/>
  <c r="W35" i="1" s="1"/>
  <c r="AL35" i="1" s="1"/>
  <c r="V32" i="1"/>
  <c r="V33" i="1"/>
  <c r="V24" i="1"/>
  <c r="V25" i="1"/>
  <c r="V26" i="1"/>
  <c r="V27" i="1"/>
  <c r="V28" i="1"/>
  <c r="V29" i="1"/>
  <c r="T27" i="1"/>
  <c r="T28" i="1"/>
  <c r="T29" i="1"/>
  <c r="T32" i="1"/>
  <c r="T33" i="1"/>
  <c r="R27" i="1"/>
  <c r="R28" i="1"/>
  <c r="R29" i="1"/>
  <c r="R32" i="1"/>
  <c r="R33" i="1"/>
  <c r="P27" i="1"/>
  <c r="P28" i="1"/>
  <c r="P29" i="1"/>
  <c r="P32" i="1"/>
  <c r="P33" i="1"/>
  <c r="F27" i="1"/>
  <c r="W27" i="1" s="1"/>
  <c r="AL27" i="1" s="1"/>
  <c r="F28" i="1"/>
  <c r="W28" i="1" s="1"/>
  <c r="AL28" i="1" s="1"/>
  <c r="F29" i="1"/>
  <c r="W29" i="1" s="1"/>
  <c r="AL29" i="1" s="1"/>
  <c r="F32" i="1"/>
  <c r="W32" i="1" s="1"/>
  <c r="AL32" i="1" s="1"/>
  <c r="F33" i="1"/>
  <c r="W33" i="1"/>
  <c r="AL33" i="1" s="1"/>
  <c r="AE18" i="1"/>
  <c r="AE19" i="1"/>
  <c r="AE20" i="1"/>
  <c r="AE21" i="1"/>
  <c r="AC18" i="1"/>
  <c r="AC19" i="1"/>
  <c r="AC20" i="1"/>
  <c r="AC21" i="1"/>
  <c r="AA18" i="1"/>
  <c r="AA19" i="1"/>
  <c r="AA20" i="1"/>
  <c r="Y18" i="1"/>
  <c r="Y19" i="1"/>
  <c r="AF19" i="1" s="1"/>
  <c r="Y20" i="1"/>
  <c r="Y21" i="1"/>
  <c r="AF21" i="1"/>
  <c r="V16" i="1"/>
  <c r="V17" i="1"/>
  <c r="V18" i="1"/>
  <c r="V19" i="1"/>
  <c r="V20" i="1"/>
  <c r="V21" i="1"/>
  <c r="R16" i="1"/>
  <c r="R17" i="1"/>
  <c r="T18" i="1"/>
  <c r="T19" i="1"/>
  <c r="T20" i="1"/>
  <c r="T21" i="1"/>
  <c r="R18" i="1"/>
  <c r="R19" i="1"/>
  <c r="R20" i="1"/>
  <c r="R21" i="1"/>
  <c r="P18" i="1"/>
  <c r="P19" i="1"/>
  <c r="P20" i="1"/>
  <c r="P21" i="1"/>
  <c r="H18" i="1"/>
  <c r="H19" i="1"/>
  <c r="H20" i="1"/>
  <c r="H21" i="1"/>
  <c r="F18" i="1"/>
  <c r="W18" i="1"/>
  <c r="F19" i="1"/>
  <c r="W19" i="1"/>
  <c r="F20" i="1"/>
  <c r="W20" i="1" s="1"/>
  <c r="AL20" i="1" s="1"/>
  <c r="F21" i="1"/>
  <c r="W21" i="1" s="1"/>
  <c r="AL21" i="1" s="1"/>
  <c r="F16" i="1"/>
  <c r="P16" i="1"/>
  <c r="T16" i="1"/>
  <c r="A23" i="1"/>
  <c r="A24" i="1" s="1"/>
  <c r="A25" i="1" s="1"/>
  <c r="A26" i="1" s="1"/>
  <c r="A27" i="1" s="1"/>
  <c r="A28" i="1" s="1"/>
  <c r="A29" i="1" s="1"/>
  <c r="A30" i="1" s="1"/>
  <c r="A36" i="1"/>
  <c r="A37" i="1" s="1"/>
  <c r="A40" i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46" i="1"/>
  <c r="H46" i="1"/>
  <c r="P46" i="1"/>
  <c r="R46" i="1"/>
  <c r="T46" i="1"/>
  <c r="V46" i="1"/>
  <c r="AJ46" i="1"/>
  <c r="AH46" i="1"/>
  <c r="F45" i="1"/>
  <c r="H45" i="1"/>
  <c r="W45" i="1" s="1"/>
  <c r="AL45" i="1" s="1"/>
  <c r="P45" i="1"/>
  <c r="R45" i="1"/>
  <c r="T45" i="1"/>
  <c r="V45" i="1"/>
  <c r="Y45" i="1"/>
  <c r="AA45" i="1"/>
  <c r="AC45" i="1"/>
  <c r="AE45" i="1"/>
  <c r="AF45" i="1"/>
  <c r="AJ45" i="1"/>
  <c r="AH45" i="1"/>
  <c r="F44" i="1"/>
  <c r="H44" i="1"/>
  <c r="P44" i="1"/>
  <c r="R44" i="1"/>
  <c r="T44" i="1"/>
  <c r="V44" i="1"/>
  <c r="W44" i="1"/>
  <c r="Y44" i="1"/>
  <c r="AA44" i="1"/>
  <c r="AF44" i="1" s="1"/>
  <c r="AL44" i="1" s="1"/>
  <c r="AC44" i="1"/>
  <c r="AE44" i="1"/>
  <c r="AJ44" i="1"/>
  <c r="AH44" i="1"/>
  <c r="F43" i="1"/>
  <c r="H43" i="1"/>
  <c r="P43" i="1"/>
  <c r="R43" i="1"/>
  <c r="T43" i="1"/>
  <c r="V43" i="1"/>
  <c r="W43" i="1"/>
  <c r="Y43" i="1"/>
  <c r="AA43" i="1"/>
  <c r="AF43" i="1" s="1"/>
  <c r="AL43" i="1" s="1"/>
  <c r="AC43" i="1"/>
  <c r="AE43" i="1"/>
  <c r="AJ43" i="1"/>
  <c r="AH43" i="1"/>
  <c r="F42" i="1"/>
  <c r="H42" i="1"/>
  <c r="P42" i="1"/>
  <c r="R42" i="1"/>
  <c r="T42" i="1"/>
  <c r="W42" i="1"/>
  <c r="Y42" i="1"/>
  <c r="AA42" i="1"/>
  <c r="AF42" i="1" s="1"/>
  <c r="AL42" i="1" s="1"/>
  <c r="AC42" i="1"/>
  <c r="AE42" i="1"/>
  <c r="AJ42" i="1"/>
  <c r="AH42" i="1"/>
  <c r="F41" i="1"/>
  <c r="H41" i="1"/>
  <c r="W41" i="1" s="1"/>
  <c r="AL41" i="1" s="1"/>
  <c r="P41" i="1"/>
  <c r="R41" i="1"/>
  <c r="T41" i="1"/>
  <c r="V41" i="1"/>
  <c r="Y41" i="1"/>
  <c r="AA41" i="1"/>
  <c r="AC41" i="1"/>
  <c r="AE41" i="1"/>
  <c r="AF41" i="1"/>
  <c r="AJ41" i="1"/>
  <c r="AH41" i="1"/>
  <c r="F39" i="1"/>
  <c r="H39" i="1"/>
  <c r="P39" i="1"/>
  <c r="R39" i="1"/>
  <c r="T39" i="1"/>
  <c r="V39" i="1"/>
  <c r="W39" i="1"/>
  <c r="Y39" i="1"/>
  <c r="AA39" i="1"/>
  <c r="AF39" i="1" s="1"/>
  <c r="AL39" i="1" s="1"/>
  <c r="AC39" i="1"/>
  <c r="AE39" i="1"/>
  <c r="AJ39" i="1"/>
  <c r="AH39" i="1"/>
  <c r="F40" i="1"/>
  <c r="H40" i="1"/>
  <c r="W40" i="1" s="1"/>
  <c r="AL40" i="1" s="1"/>
  <c r="P40" i="1"/>
  <c r="R40" i="1"/>
  <c r="T40" i="1"/>
  <c r="V40" i="1"/>
  <c r="Y40" i="1"/>
  <c r="AA40" i="1"/>
  <c r="AC40" i="1"/>
  <c r="AE40" i="1"/>
  <c r="AF40" i="1"/>
  <c r="AJ40" i="1"/>
  <c r="AH40" i="1"/>
  <c r="F37" i="1"/>
  <c r="H37" i="1"/>
  <c r="W37" i="1" s="1"/>
  <c r="AL37" i="1" s="1"/>
  <c r="P37" i="1"/>
  <c r="R37" i="1"/>
  <c r="T37" i="1"/>
  <c r="V37" i="1"/>
  <c r="Y37" i="1"/>
  <c r="AA37" i="1"/>
  <c r="AC37" i="1"/>
  <c r="AE37" i="1"/>
  <c r="AF37" i="1"/>
  <c r="AJ37" i="1"/>
  <c r="AH37" i="1"/>
  <c r="F26" i="1"/>
  <c r="W26" i="1" s="1"/>
  <c r="H26" i="1"/>
  <c r="P26" i="1"/>
  <c r="R26" i="1"/>
  <c r="T26" i="1"/>
  <c r="Y26" i="1"/>
  <c r="AF26" i="1" s="1"/>
  <c r="AA26" i="1"/>
  <c r="AE26" i="1"/>
  <c r="AJ26" i="1"/>
  <c r="AH26" i="1"/>
  <c r="F25" i="1"/>
  <c r="H25" i="1"/>
  <c r="P25" i="1"/>
  <c r="R25" i="1"/>
  <c r="T25" i="1"/>
  <c r="W25" i="1"/>
  <c r="Y25" i="1"/>
  <c r="AA25" i="1"/>
  <c r="AF25" i="1" s="1"/>
  <c r="AL25" i="1" s="1"/>
  <c r="AC25" i="1"/>
  <c r="AE25" i="1"/>
  <c r="AJ23" i="1"/>
  <c r="AH25" i="1"/>
  <c r="F24" i="1"/>
  <c r="H24" i="1"/>
  <c r="P24" i="1"/>
  <c r="R24" i="1"/>
  <c r="T24" i="1"/>
  <c r="W24" i="1"/>
  <c r="Y24" i="1"/>
  <c r="AA24" i="1"/>
  <c r="AF24" i="1" s="1"/>
  <c r="AL24" i="1" s="1"/>
  <c r="AC24" i="1"/>
  <c r="AE24" i="1"/>
  <c r="AH24" i="1"/>
  <c r="F23" i="1"/>
  <c r="H23" i="1"/>
  <c r="P23" i="1"/>
  <c r="R23" i="1"/>
  <c r="T23" i="1"/>
  <c r="V23" i="1"/>
  <c r="W23" i="1"/>
  <c r="Y23" i="1"/>
  <c r="AA23" i="1"/>
  <c r="AF23" i="1" s="1"/>
  <c r="AL23" i="1" s="1"/>
  <c r="AC23" i="1"/>
  <c r="AE23" i="1"/>
  <c r="AJ30" i="1"/>
  <c r="AH23" i="1"/>
  <c r="AJ27" i="1"/>
  <c r="F17" i="1"/>
  <c r="H17" i="1"/>
  <c r="P17" i="1"/>
  <c r="T17" i="1"/>
  <c r="W17" i="1"/>
  <c r="Y17" i="1"/>
  <c r="AA17" i="1"/>
  <c r="AF17" i="1" s="1"/>
  <c r="AL17" i="1" s="1"/>
  <c r="AC17" i="1"/>
  <c r="AE17" i="1"/>
  <c r="F15" i="1"/>
  <c r="H15" i="1"/>
  <c r="P15" i="1"/>
  <c r="R15" i="1"/>
  <c r="T15" i="1"/>
  <c r="V15" i="1"/>
  <c r="Y15" i="1"/>
  <c r="AA15" i="1"/>
  <c r="AF15" i="1" s="1"/>
  <c r="AC15" i="1"/>
  <c r="AE15" i="1"/>
  <c r="AH15" i="1"/>
  <c r="F14" i="1"/>
  <c r="H14" i="1"/>
  <c r="P14" i="1"/>
  <c r="R14" i="1"/>
  <c r="T14" i="1"/>
  <c r="V14" i="1"/>
  <c r="Y14" i="1"/>
  <c r="AA14" i="1"/>
  <c r="AC14" i="1"/>
  <c r="AE14" i="1"/>
  <c r="AJ14" i="1"/>
  <c r="AH14" i="1"/>
  <c r="F13" i="1"/>
  <c r="H13" i="1"/>
  <c r="P13" i="1"/>
  <c r="R13" i="1"/>
  <c r="T13" i="1"/>
  <c r="V13" i="1"/>
  <c r="Y13" i="1"/>
  <c r="AF13" i="1" s="1"/>
  <c r="AA13" i="1"/>
  <c r="AC13" i="1"/>
  <c r="AE13" i="1"/>
  <c r="AJ13" i="1"/>
  <c r="AH13" i="1"/>
  <c r="W14" i="1"/>
  <c r="AL14" i="1" s="1"/>
  <c r="W16" i="1"/>
  <c r="AL16" i="1"/>
  <c r="AF48" i="1"/>
  <c r="W13" i="1"/>
  <c r="AL13" i="1" s="1"/>
  <c r="AF14" i="1"/>
  <c r="W15" i="1"/>
  <c r="AL15" i="1" s="1"/>
  <c r="AF18" i="1"/>
  <c r="AL18" i="1" s="1"/>
  <c r="AF20" i="1"/>
  <c r="W48" i="1"/>
  <c r="AL48" i="1" s="1"/>
  <c r="W51" i="1"/>
  <c r="AL51" i="1" s="1"/>
  <c r="W46" i="1"/>
  <c r="AL46" i="1" s="1"/>
  <c r="A13" i="1"/>
  <c r="A14" i="1" s="1"/>
  <c r="A15" i="1" s="1"/>
  <c r="A16" i="1" s="1"/>
  <c r="A17" i="1" s="1"/>
  <c r="A18" i="1" s="1"/>
  <c r="A19" i="1" s="1"/>
  <c r="A20" i="1" s="1"/>
  <c r="A21" i="1" s="1"/>
  <c r="AF37" i="2"/>
  <c r="AF33" i="2"/>
  <c r="W21" i="2"/>
  <c r="W13" i="2"/>
  <c r="W16" i="2" l="1"/>
  <c r="AL16" i="2" s="1"/>
  <c r="W26" i="2"/>
  <c r="AL26" i="2" s="1"/>
  <c r="W24" i="2"/>
  <c r="AF36" i="2"/>
  <c r="W39" i="2"/>
  <c r="AF15" i="2"/>
  <c r="AF34" i="2"/>
  <c r="AF35" i="2"/>
  <c r="W37" i="2"/>
  <c r="AL37" i="2" s="1"/>
  <c r="W38" i="2"/>
  <c r="W32" i="2"/>
  <c r="W20" i="2"/>
  <c r="W30" i="2"/>
  <c r="W22" i="2"/>
  <c r="AF23" i="2"/>
  <c r="AF14" i="2"/>
  <c r="W14" i="2"/>
  <c r="AF20" i="2"/>
  <c r="AF21" i="2"/>
  <c r="AL21" i="2" s="1"/>
  <c r="AF24" i="2"/>
  <c r="AF22" i="2"/>
  <c r="W23" i="2"/>
  <c r="AF30" i="2"/>
  <c r="AF32" i="2"/>
  <c r="W35" i="2"/>
  <c r="W36" i="2"/>
  <c r="AF38" i="2"/>
  <c r="AF13" i="2"/>
  <c r="AL13" i="2" s="1"/>
  <c r="W33" i="2"/>
  <c r="AL33" i="2" s="1"/>
  <c r="W28" i="2"/>
  <c r="AL28" i="2" s="1"/>
  <c r="W34" i="2"/>
  <c r="AL34" i="2" s="1"/>
  <c r="W15" i="2"/>
  <c r="AF39" i="2"/>
  <c r="AL26" i="1"/>
  <c r="AL19" i="1"/>
  <c r="AL24" i="2" l="1"/>
  <c r="AL39" i="2"/>
  <c r="AL36" i="2"/>
  <c r="AL15" i="2"/>
  <c r="AL35" i="2"/>
  <c r="AL32" i="2"/>
  <c r="AL22" i="2"/>
  <c r="AL30" i="2"/>
  <c r="AL38" i="2"/>
  <c r="AL23" i="2"/>
  <c r="AL20" i="2"/>
  <c r="AL14" i="2"/>
</calcChain>
</file>

<file path=xl/sharedStrings.xml><?xml version="1.0" encoding="utf-8"?>
<sst xmlns="http://schemas.openxmlformats.org/spreadsheetml/2006/main" count="392" uniqueCount="195">
  <si>
    <t xml:space="preserve">               I -  A  N  Z  I  A  N  I  T  A'    D I     S   E   R   V  I  Z  I  O</t>
  </si>
  <si>
    <t>II - ESIGENZE DI FAMIGLIA</t>
  </si>
  <si>
    <t xml:space="preserve">  III - TIT. GENERALI</t>
  </si>
  <si>
    <t xml:space="preserve">A </t>
  </si>
  <si>
    <t xml:space="preserve">     A1</t>
  </si>
  <si>
    <t>B</t>
  </si>
  <si>
    <t>B1</t>
  </si>
  <si>
    <t>C</t>
  </si>
  <si>
    <t xml:space="preserve">  </t>
  </si>
  <si>
    <t>D</t>
  </si>
  <si>
    <t>E</t>
  </si>
  <si>
    <t xml:space="preserve">     D</t>
  </si>
  <si>
    <t xml:space="preserve">   A</t>
  </si>
  <si>
    <t xml:space="preserve">  B</t>
  </si>
  <si>
    <t xml:space="preserve">  C</t>
  </si>
  <si>
    <t xml:space="preserve">  D</t>
  </si>
  <si>
    <t xml:space="preserve">   B</t>
  </si>
  <si>
    <t>Ruolo</t>
  </si>
  <si>
    <t xml:space="preserve"> Ruolo p.i.</t>
  </si>
  <si>
    <t xml:space="preserve">  Pre-ruolo</t>
  </si>
  <si>
    <t xml:space="preserve"> Pre-ruolo p.i.</t>
  </si>
  <si>
    <t>Ruolo PA-EL</t>
  </si>
  <si>
    <t>Cont.Comune</t>
  </si>
  <si>
    <t>Una tantum</t>
  </si>
  <si>
    <t>N. ordine</t>
  </si>
  <si>
    <t>Cognome</t>
  </si>
  <si>
    <t>Nome</t>
  </si>
  <si>
    <t>Anno nasc. (prec. a parità)</t>
  </si>
  <si>
    <t>Servizio Ruolo</t>
  </si>
  <si>
    <t>Ruolo Piccole isole</t>
  </si>
  <si>
    <t>Servizio Ruolo P.A - E.L.</t>
  </si>
  <si>
    <t>Entro il quinquennio</t>
  </si>
  <si>
    <t>Oltre il quinquennio</t>
  </si>
  <si>
    <t>Continuità nella sede (comune) di attuale titolarità</t>
  </si>
  <si>
    <t>Mancata presentaz. dom. trasf. per un triennio (da 2000/01 a 2007/08)</t>
  </si>
  <si>
    <t>TOTALE PUNTI ANZ.SERV.</t>
  </si>
  <si>
    <t>Ricongiung. a familiari</t>
  </si>
  <si>
    <t>Figli inferiori a 6 anni</t>
  </si>
  <si>
    <t>Figli &gt;6&lt;18 anni</t>
  </si>
  <si>
    <t>Familiari minorati</t>
  </si>
  <si>
    <t>TOTALE PUNTI ESIG. FAM.</t>
  </si>
  <si>
    <t>Concorso per esami r. app.</t>
  </si>
  <si>
    <t>Concorso per esami liv.sup.</t>
  </si>
  <si>
    <t>TOTALE PUNTI TITOLI GEN.</t>
  </si>
  <si>
    <t>TOTALE</t>
  </si>
  <si>
    <t>NOTE</t>
  </si>
  <si>
    <t>x 2</t>
  </si>
  <si>
    <t>**</t>
  </si>
  <si>
    <t xml:space="preserve">x 1 </t>
  </si>
  <si>
    <t xml:space="preserve">x 8 </t>
  </si>
  <si>
    <t xml:space="preserve">x 12 </t>
  </si>
  <si>
    <t xml:space="preserve">x 4 </t>
  </si>
  <si>
    <t>+40</t>
  </si>
  <si>
    <t>+24</t>
  </si>
  <si>
    <t>x 16</t>
  </si>
  <si>
    <t>+12</t>
  </si>
  <si>
    <t xml:space="preserve">+12 </t>
  </si>
  <si>
    <t>Di Lorenzo</t>
  </si>
  <si>
    <t>Maria Felicia</t>
  </si>
  <si>
    <t>Melillo</t>
  </si>
  <si>
    <t>Alberto</t>
  </si>
  <si>
    <t>si</t>
  </si>
  <si>
    <t>Pugliese</t>
  </si>
  <si>
    <t>Salvatore</t>
  </si>
  <si>
    <t>Reveglia</t>
  </si>
  <si>
    <t>Vincenzo</t>
  </si>
  <si>
    <t xml:space="preserve">Di Cerbo </t>
  </si>
  <si>
    <t>Achille</t>
  </si>
  <si>
    <t>Landolfi</t>
  </si>
  <si>
    <t>Antonio</t>
  </si>
  <si>
    <t>Grillo</t>
  </si>
  <si>
    <t>Giuseppe</t>
  </si>
  <si>
    <t xml:space="preserve">Fragola </t>
  </si>
  <si>
    <t>Pietro</t>
  </si>
  <si>
    <t>Zito</t>
  </si>
  <si>
    <t>Claudio</t>
  </si>
  <si>
    <t>Marcellino</t>
  </si>
  <si>
    <t>Capozzo</t>
  </si>
  <si>
    <t>Luigi</t>
  </si>
  <si>
    <t>Santoro</t>
  </si>
  <si>
    <t>Loredana</t>
  </si>
  <si>
    <t>Cipollone</t>
  </si>
  <si>
    <t>Elisa</t>
  </si>
  <si>
    <t>D'Agostino</t>
  </si>
  <si>
    <t>Maria</t>
  </si>
  <si>
    <t>Tortorella</t>
  </si>
  <si>
    <t>Angelo</t>
  </si>
  <si>
    <t xml:space="preserve">     TABELLA A) - ANZIANITA' DI SERVIZIO - lett. D del C.C.N.I. 2011-2012.  </t>
  </si>
  <si>
    <t xml:space="preserve">       </t>
  </si>
  <si>
    <t>IL DIRIGENTE SCOLASTICO</t>
  </si>
  <si>
    <r>
      <t>Continuità scuola</t>
    </r>
    <r>
      <rPr>
        <sz val="8"/>
        <color indexed="10"/>
        <rFont val="Arial"/>
        <family val="2"/>
      </rPr>
      <t>***</t>
    </r>
  </si>
  <si>
    <r>
      <t>Pre-ruolo (ricon. 4 anni interi+ 2/3)</t>
    </r>
    <r>
      <rPr>
        <sz val="9"/>
        <color indexed="10"/>
        <rFont val="Arial"/>
        <family val="2"/>
      </rPr>
      <t>**</t>
    </r>
  </si>
  <si>
    <r>
      <t>Pre-ruolo su picc. isole              (ricon. 4 anni int.+ 2/3)</t>
    </r>
    <r>
      <rPr>
        <sz val="9"/>
        <color indexed="10"/>
        <rFont val="Arial"/>
        <family val="2"/>
      </rPr>
      <t>**</t>
    </r>
  </si>
  <si>
    <r>
      <t xml:space="preserve">     (1) Per il servizio prestato nelle </t>
    </r>
    <r>
      <rPr>
        <b/>
        <sz val="12"/>
        <color indexed="10"/>
        <rFont val="Arial"/>
        <family val="2"/>
      </rPr>
      <t>piccole isole</t>
    </r>
    <r>
      <rPr>
        <b/>
        <sz val="12"/>
        <rFont val="Arial"/>
        <family val="2"/>
      </rPr>
      <t xml:space="preserve"> inserire un numero di anni pari al doppio di quelli prestati.</t>
    </r>
  </si>
  <si>
    <r>
      <t xml:space="preserve">  * </t>
    </r>
    <r>
      <rPr>
        <b/>
        <sz val="12"/>
        <rFont val="Arial"/>
        <family val="2"/>
      </rPr>
      <t>Tale istruzione si riferisce al possesso dei titoli valutabili indicati nella casella bianca successiva (a destra).</t>
    </r>
  </si>
  <si>
    <r>
      <t xml:space="preserve">** </t>
    </r>
    <r>
      <rPr>
        <b/>
        <sz val="12"/>
        <rFont val="Arial"/>
        <family val="2"/>
      </rPr>
      <t>Agli anni pre-ruolo di cui alle lettere B e B1 si attribuiscono 12 punti per ogni anno dei primi  4 anni e 8 punti (2/3 x 12 = 8) per ciascuno dei restanti anni.</t>
    </r>
  </si>
  <si>
    <r>
      <t>*** Ai fini del calcolo del punteggio di perdente posto si prescinde dal computo del triennio</t>
    </r>
    <r>
      <rPr>
        <b/>
        <sz val="12"/>
        <rFont val="Arial"/>
        <family val="2"/>
      </rPr>
      <t xml:space="preserve"> (nota 4, cui rinvia, per i TRASFERIMENTI D’UFFICIO, L'ALLEGATO E - </t>
    </r>
  </si>
  <si>
    <r>
      <t xml:space="preserve">     Il punteggio di cui alla lettera E) </t>
    </r>
    <r>
      <rPr>
        <b/>
        <sz val="12"/>
        <color indexed="10"/>
        <rFont val="Arial"/>
        <family val="2"/>
      </rPr>
      <t>non é cumulabile, per i periodi che siano</t>
    </r>
    <r>
      <rPr>
        <b/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coincidenti,</t>
    </r>
    <r>
      <rPr>
        <b/>
        <sz val="12"/>
        <rFont val="Arial"/>
        <family val="2"/>
      </rPr>
      <t xml:space="preserve"> con quello previsto dalla lettera D).</t>
    </r>
  </si>
  <si>
    <r>
      <t>IL QUALE PUO' RETTIFICARE D'UFFICIO EVENTUALI ERRORI MATERIALI OD OMISSIONI.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 xml:space="preserve"> </t>
    </r>
    <r>
      <rPr>
        <sz val="10"/>
        <rFont val="Arial"/>
      </rPr>
      <t xml:space="preserve">  </t>
    </r>
  </si>
  <si>
    <t>Assistenti Tecnici  AR02</t>
  </si>
  <si>
    <t>Assistenti Tecnici AR08</t>
  </si>
  <si>
    <t>Collaboratori Scolastici</t>
  </si>
  <si>
    <t>Assistenti Amministrativi</t>
  </si>
  <si>
    <t>ISTITUTO TECNICO COMMERCIALE E PER GEOMETRI "V. DE FRANCHIS"</t>
  </si>
  <si>
    <t>PIEDIMONTE MATESE (CE)</t>
  </si>
  <si>
    <t>Anna Maria</t>
  </si>
  <si>
    <t>Macchia</t>
  </si>
  <si>
    <t>Nigro</t>
  </si>
  <si>
    <t>Francesco</t>
  </si>
  <si>
    <t>GRADUATORIA DI ISTITUTO per l'individuazione di PERSONALE ATA eventuale soprannumerario - A.S. 2012/13</t>
  </si>
  <si>
    <t>Prof.ssa Isabella BALDUCCI</t>
  </si>
  <si>
    <r>
      <t xml:space="preserve">Inserire numero mesi </t>
    </r>
    <r>
      <rPr>
        <sz val="9"/>
        <color indexed="10"/>
        <rFont val="Arial"/>
        <family val="2"/>
      </rPr>
      <t>*</t>
    </r>
  </si>
  <si>
    <r>
      <t>Inserire mesi non di ruolo</t>
    </r>
    <r>
      <rPr>
        <sz val="9"/>
        <color indexed="10"/>
        <rFont val="Arial"/>
        <family val="2"/>
      </rPr>
      <t>*</t>
    </r>
  </si>
  <si>
    <r>
      <t xml:space="preserve">Inserire mesi p.r. picc.isole </t>
    </r>
    <r>
      <rPr>
        <sz val="9"/>
        <color indexed="10"/>
        <rFont val="Arial"/>
        <family val="2"/>
      </rPr>
      <t>*</t>
    </r>
  </si>
  <si>
    <r>
      <t xml:space="preserve">Inserire numero anni </t>
    </r>
    <r>
      <rPr>
        <sz val="9"/>
        <color indexed="10"/>
        <rFont val="Arial"/>
        <family val="2"/>
      </rPr>
      <t>*</t>
    </r>
  </si>
  <si>
    <r>
      <t xml:space="preserve">Inserire numero anni (1) </t>
    </r>
    <r>
      <rPr>
        <sz val="9"/>
        <color indexed="10"/>
        <rFont val="Arial"/>
        <family val="2"/>
      </rPr>
      <t>*</t>
    </r>
  </si>
  <si>
    <r>
      <t xml:space="preserve">Inserire "si" in caso afferm. </t>
    </r>
    <r>
      <rPr>
        <sz val="9"/>
        <color indexed="10"/>
        <rFont val="Arial"/>
        <family val="2"/>
      </rPr>
      <t>*</t>
    </r>
  </si>
  <si>
    <r>
      <t xml:space="preserve">Inserire num. figli &lt; 6 anni </t>
    </r>
    <r>
      <rPr>
        <sz val="9"/>
        <color indexed="10"/>
        <rFont val="Arial"/>
        <family val="2"/>
      </rPr>
      <t>*</t>
    </r>
  </si>
  <si>
    <r>
      <t>Inserire num. figli &gt;6&lt;18 anni</t>
    </r>
    <r>
      <rPr>
        <sz val="9"/>
        <color indexed="10"/>
        <rFont val="Arial"/>
        <family val="2"/>
      </rPr>
      <t>*</t>
    </r>
  </si>
  <si>
    <t>DI DONATO</t>
  </si>
  <si>
    <t>VINCENZO</t>
  </si>
  <si>
    <t>MARTINO</t>
  </si>
  <si>
    <t>MICHELE</t>
  </si>
  <si>
    <t>RUSSO</t>
  </si>
  <si>
    <t>ANTONIETTA</t>
  </si>
  <si>
    <t>MARIANNINA</t>
  </si>
  <si>
    <t>CUSANO</t>
  </si>
  <si>
    <t>DOMENICO</t>
  </si>
  <si>
    <t xml:space="preserve">DE SIMONE </t>
  </si>
  <si>
    <t>GIOVANNI</t>
  </si>
  <si>
    <t>VITELLI</t>
  </si>
  <si>
    <t>MONICA</t>
  </si>
  <si>
    <t>ZULLO</t>
  </si>
  <si>
    <t>NICOLA</t>
  </si>
  <si>
    <t>ASSISTENTI TECNICI AR01</t>
  </si>
  <si>
    <t>DE CRISTOFANO</t>
  </si>
  <si>
    <t>BENIAMINO</t>
  </si>
  <si>
    <t>FERRARA</t>
  </si>
  <si>
    <t>EUGENIO</t>
  </si>
  <si>
    <t>ASSITENTI TECNICI AR22</t>
  </si>
  <si>
    <t>MAZZARO</t>
  </si>
  <si>
    <t>ROSA</t>
  </si>
  <si>
    <t>BURRELLI</t>
  </si>
  <si>
    <t>ANTONINO</t>
  </si>
  <si>
    <t>CAMBIO</t>
  </si>
  <si>
    <t>DONATELLA</t>
  </si>
  <si>
    <t>CIVITILLO</t>
  </si>
  <si>
    <t>LUIGI</t>
  </si>
  <si>
    <t>GIANNETTI</t>
  </si>
  <si>
    <t>ANGELINA</t>
  </si>
  <si>
    <t>MASI</t>
  </si>
  <si>
    <t>VINCIGUERRA</t>
  </si>
  <si>
    <t>PASQUALE</t>
  </si>
  <si>
    <t>PASSAGGIO ALTRO RUOLO</t>
  </si>
  <si>
    <t>*</t>
  </si>
  <si>
    <t>F</t>
  </si>
  <si>
    <t xml:space="preserve">                             ISTITUTO SUPERIORE  I. I. T. C. G.  "V. DE FRANCHIS"</t>
  </si>
  <si>
    <t>Prof. BOVENZI Giorgio</t>
  </si>
  <si>
    <r>
      <t xml:space="preserve">AVVERSO LA PRESENTE GRADUATORIA E' AMMESSO MOTIVATO E DOCUMENTATO RECLAMO SCRITTO ENTRO IL                      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</t>
    </r>
  </si>
  <si>
    <t>MELILLO</t>
  </si>
  <si>
    <t>ALBERTO</t>
  </si>
  <si>
    <t>MACCHIA</t>
  </si>
  <si>
    <t>ANNA MARIA</t>
  </si>
  <si>
    <t>MONTONE</t>
  </si>
  <si>
    <t>PASQUALE SALVATORE</t>
  </si>
  <si>
    <t>DE SANCTIS</t>
  </si>
  <si>
    <t>ANTONIO</t>
  </si>
  <si>
    <t>REVEGLIA</t>
  </si>
  <si>
    <t xml:space="preserve">DI CERBO </t>
  </si>
  <si>
    <t>ACHILLE</t>
  </si>
  <si>
    <t>GRILLO</t>
  </si>
  <si>
    <t>GIUSEPPE</t>
  </si>
  <si>
    <t>MARCELLINO</t>
  </si>
  <si>
    <t>CAPOZZO</t>
  </si>
  <si>
    <t>SANTORO</t>
  </si>
  <si>
    <t>D'AGOSTINO</t>
  </si>
  <si>
    <t>MARIA</t>
  </si>
  <si>
    <t>TORTORELLA</t>
  </si>
  <si>
    <t>ANGELO</t>
  </si>
  <si>
    <t>FRAGOLA</t>
  </si>
  <si>
    <t>PIETRO</t>
  </si>
  <si>
    <t>SI</t>
  </si>
  <si>
    <t>IMMACOLATA FRANCA</t>
  </si>
  <si>
    <t>ALFONSINA</t>
  </si>
  <si>
    <t>DI GREGORIO</t>
  </si>
  <si>
    <t>Esclusa L. 104</t>
  </si>
  <si>
    <t>Escluso L. 104</t>
  </si>
  <si>
    <t xml:space="preserve">Piedimonte Matese,   </t>
  </si>
  <si>
    <t>Prot. 1961/c7</t>
  </si>
  <si>
    <t>D'AMBROSIO</t>
  </si>
  <si>
    <t>ANNA</t>
  </si>
  <si>
    <t>LOREDANA MARIA</t>
  </si>
  <si>
    <t>GRANDINETTI</t>
  </si>
  <si>
    <t>PIETRA</t>
  </si>
  <si>
    <t>GRADUATORIA PROVVISORIA DI ISTITUTO per l'individuazione di PERSONALE ATA eventuale soprannumerario - A.S. 2015/16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</si>
</sst>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b/>
      <sz val="13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sz val="10"/>
      <color indexed="9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sz val="12"/>
      <name val="Arial"/>
      <family val="2"/>
    </font>
    <font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8"/>
      <name val="Arial"/>
    </font>
    <font>
      <b/>
      <sz val="10"/>
      <name val="Arial"/>
    </font>
    <font>
      <sz val="8"/>
      <color indexed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color indexed="50"/>
      <name val="Arial"/>
      <family val="2"/>
    </font>
    <font>
      <b/>
      <sz val="8"/>
      <name val="Arial"/>
      <family val="2"/>
    </font>
    <font>
      <b/>
      <sz val="8"/>
      <color indexed="5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8"/>
      <name val="Wingdings 3"/>
      <family val="1"/>
      <charset val="2"/>
    </font>
    <font>
      <b/>
      <sz val="10.5"/>
      <name val="Arial"/>
      <family val="2"/>
    </font>
    <font>
      <sz val="10.5"/>
      <name val="Arial"/>
      <family val="2"/>
    </font>
    <font>
      <sz val="8"/>
      <name val="Arial"/>
    </font>
    <font>
      <sz val="14"/>
      <name val="Arial"/>
    </font>
    <font>
      <sz val="18"/>
      <name val="Algerian"/>
      <family val="5"/>
    </font>
    <font>
      <sz val="16"/>
      <name val="Arial"/>
    </font>
    <font>
      <b/>
      <sz val="14"/>
      <name val="Arial"/>
    </font>
    <font>
      <sz val="14"/>
      <color indexed="9"/>
      <name val="Arial"/>
    </font>
    <font>
      <sz val="14"/>
      <color indexed="12"/>
      <name val="Arial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Border="1" applyProtection="1"/>
    <xf numFmtId="0" fontId="13" fillId="0" borderId="0" xfId="0" applyFont="1" applyBorder="1" applyProtection="1"/>
    <xf numFmtId="0" fontId="13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13" fillId="0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>
      <alignment horizontal="center"/>
      <protection hidden="1"/>
    </xf>
    <xf numFmtId="1" fontId="19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6" fillId="0" borderId="0" xfId="0" applyFont="1"/>
    <xf numFmtId="0" fontId="15" fillId="0" borderId="0" xfId="0" applyFont="1" applyFill="1" applyBorder="1" applyProtection="1"/>
    <xf numFmtId="0" fontId="2" fillId="0" borderId="0" xfId="0" applyFont="1" applyProtection="1"/>
    <xf numFmtId="0" fontId="22" fillId="0" borderId="0" xfId="0" applyFont="1" applyProtection="1"/>
    <xf numFmtId="0" fontId="0" fillId="0" borderId="0" xfId="0" applyFill="1" applyBorder="1" applyProtection="1"/>
    <xf numFmtId="0" fontId="13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7" fillId="0" borderId="0" xfId="0" applyFont="1" applyFill="1" applyBorder="1" applyProtection="1">
      <protection locked="0"/>
    </xf>
    <xf numFmtId="0" fontId="4" fillId="2" borderId="1" xfId="0" applyFont="1" applyFill="1" applyBorder="1" applyProtection="1"/>
    <xf numFmtId="0" fontId="12" fillId="2" borderId="2" xfId="0" applyFont="1" applyFill="1" applyBorder="1" applyProtection="1"/>
    <xf numFmtId="0" fontId="6" fillId="0" borderId="3" xfId="0" applyFont="1" applyBorder="1" applyAlignment="1" applyProtection="1">
      <alignment horizontal="left"/>
    </xf>
    <xf numFmtId="0" fontId="0" fillId="0" borderId="4" xfId="0" applyBorder="1" applyProtection="1"/>
    <xf numFmtId="0" fontId="7" fillId="2" borderId="3" xfId="0" applyFont="1" applyFill="1" applyBorder="1" applyProtection="1"/>
    <xf numFmtId="0" fontId="0" fillId="2" borderId="5" xfId="0" applyFill="1" applyBorder="1" applyProtection="1"/>
    <xf numFmtId="0" fontId="0" fillId="0" borderId="3" xfId="0" applyBorder="1" applyProtection="1"/>
    <xf numFmtId="0" fontId="0" fillId="0" borderId="6" xfId="0" applyBorder="1" applyProtection="1"/>
    <xf numFmtId="0" fontId="0" fillId="2" borderId="3" xfId="0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0" borderId="5" xfId="0" applyBorder="1" applyProtection="1"/>
    <xf numFmtId="0" fontId="0" fillId="0" borderId="4" xfId="0" applyBorder="1" applyAlignment="1" applyProtection="1">
      <alignment horizontal="left"/>
    </xf>
    <xf numFmtId="0" fontId="0" fillId="0" borderId="8" xfId="0" applyBorder="1" applyProtection="1"/>
    <xf numFmtId="0" fontId="0" fillId="3" borderId="9" xfId="0" applyFill="1" applyBorder="1" applyProtection="1"/>
    <xf numFmtId="0" fontId="0" fillId="3" borderId="10" xfId="0" applyFill="1" applyBorder="1" applyProtection="1"/>
    <xf numFmtId="0" fontId="13" fillId="3" borderId="10" xfId="0" applyFont="1" applyFill="1" applyBorder="1" applyProtection="1"/>
    <xf numFmtId="0" fontId="8" fillId="2" borderId="3" xfId="0" applyFont="1" applyFill="1" applyBorder="1" applyProtection="1"/>
    <xf numFmtId="0" fontId="0" fillId="2" borderId="2" xfId="0" applyFill="1" applyBorder="1" applyAlignment="1" applyProtection="1">
      <alignment horizontal="center"/>
    </xf>
    <xf numFmtId="0" fontId="13" fillId="2" borderId="11" xfId="0" applyFont="1" applyFill="1" applyBorder="1" applyProtection="1"/>
    <xf numFmtId="0" fontId="9" fillId="0" borderId="3" xfId="0" applyFont="1" applyBorder="1" applyProtection="1"/>
    <xf numFmtId="0" fontId="0" fillId="0" borderId="4" xfId="0" applyBorder="1" applyAlignment="1" applyProtection="1">
      <alignment horizontal="center"/>
    </xf>
    <xf numFmtId="0" fontId="13" fillId="0" borderId="6" xfId="0" applyFont="1" applyBorder="1" applyProtection="1"/>
    <xf numFmtId="0" fontId="10" fillId="2" borderId="3" xfId="0" applyFont="1" applyFill="1" applyBorder="1" applyProtection="1"/>
    <xf numFmtId="0" fontId="0" fillId="0" borderId="12" xfId="0" applyBorder="1" applyAlignment="1" applyProtection="1">
      <alignment horizontal="center"/>
    </xf>
    <xf numFmtId="0" fontId="13" fillId="0" borderId="5" xfId="0" applyFont="1" applyBorder="1" applyProtection="1"/>
    <xf numFmtId="0" fontId="9" fillId="2" borderId="3" xfId="0" applyFont="1" applyFill="1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7" fillId="0" borderId="13" xfId="0" applyFont="1" applyFill="1" applyBorder="1" applyAlignment="1" applyProtection="1">
      <alignment textRotation="90"/>
    </xf>
    <xf numFmtId="0" fontId="13" fillId="0" borderId="14" xfId="0" applyFont="1" applyBorder="1" applyAlignment="1" applyProtection="1">
      <alignment horizontal="center"/>
    </xf>
    <xf numFmtId="49" fontId="18" fillId="0" borderId="15" xfId="0" applyNumberFormat="1" applyFont="1" applyFill="1" applyBorder="1" applyAlignment="1" applyProtection="1">
      <protection locked="0"/>
    </xf>
    <xf numFmtId="0" fontId="20" fillId="0" borderId="14" xfId="0" applyFont="1" applyFill="1" applyBorder="1" applyAlignment="1" applyProtection="1">
      <alignment horizontal="center"/>
      <protection locked="0"/>
    </xf>
    <xf numFmtId="0" fontId="20" fillId="0" borderId="16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27" fillId="0" borderId="0" xfId="0" applyFont="1"/>
    <xf numFmtId="0" fontId="3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1" fillId="2" borderId="0" xfId="0" applyFont="1" applyFill="1" applyProtection="1">
      <protection locked="0"/>
    </xf>
    <xf numFmtId="0" fontId="32" fillId="0" borderId="0" xfId="0" applyFont="1" applyProtection="1"/>
    <xf numFmtId="0" fontId="27" fillId="2" borderId="0" xfId="0" applyFont="1" applyFill="1" applyProtection="1">
      <protection locked="0"/>
    </xf>
    <xf numFmtId="0" fontId="27" fillId="0" borderId="0" xfId="0" applyFont="1" applyProtection="1"/>
    <xf numFmtId="0" fontId="27" fillId="0" borderId="0" xfId="0" applyFont="1" applyAlignment="1">
      <alignment horizontal="center"/>
    </xf>
    <xf numFmtId="0" fontId="16" fillId="0" borderId="0" xfId="0" applyFont="1" applyFill="1" applyBorder="1" applyProtection="1"/>
    <xf numFmtId="0" fontId="34" fillId="0" borderId="17" xfId="0" applyFont="1" applyBorder="1" applyAlignment="1" applyProtection="1">
      <alignment horizontal="right" vertical="justify" textRotation="90" wrapText="1"/>
    </xf>
    <xf numFmtId="0" fontId="33" fillId="4" borderId="6" xfId="0" applyFont="1" applyFill="1" applyBorder="1" applyAlignment="1" applyProtection="1">
      <alignment textRotation="90" wrapText="1"/>
    </xf>
    <xf numFmtId="0" fontId="34" fillId="0" borderId="6" xfId="0" applyFont="1" applyBorder="1" applyAlignment="1" applyProtection="1">
      <alignment textRotation="90" wrapText="1"/>
    </xf>
    <xf numFmtId="0" fontId="34" fillId="0" borderId="18" xfId="0" applyFont="1" applyBorder="1" applyAlignment="1" applyProtection="1">
      <alignment horizontal="right" vertical="justify" textRotation="90" wrapText="1"/>
    </xf>
    <xf numFmtId="0" fontId="33" fillId="4" borderId="18" xfId="0" applyFont="1" applyFill="1" applyBorder="1" applyAlignment="1" applyProtection="1">
      <alignment horizontal="right" vertical="justify" textRotation="90" wrapText="1"/>
    </xf>
    <xf numFmtId="0" fontId="34" fillId="0" borderId="18" xfId="0" applyFont="1" applyBorder="1" applyAlignment="1" applyProtection="1">
      <alignment horizontal="left" vertical="center" textRotation="90" wrapText="1"/>
    </xf>
    <xf numFmtId="0" fontId="34" fillId="0" borderId="18" xfId="0" applyFont="1" applyBorder="1" applyAlignment="1" applyProtection="1">
      <alignment textRotation="90" wrapText="1"/>
    </xf>
    <xf numFmtId="0" fontId="33" fillId="4" borderId="18" xfId="0" applyFont="1" applyFill="1" applyBorder="1" applyAlignment="1" applyProtection="1">
      <alignment textRotation="90" wrapText="1"/>
    </xf>
    <xf numFmtId="0" fontId="34" fillId="0" borderId="19" xfId="0" applyFont="1" applyBorder="1" applyAlignment="1" applyProtection="1">
      <alignment textRotation="90" wrapText="1"/>
    </xf>
    <xf numFmtId="0" fontId="34" fillId="3" borderId="10" xfId="0" applyFont="1" applyFill="1" applyBorder="1" applyAlignment="1" applyProtection="1">
      <alignment textRotation="90" wrapText="1"/>
    </xf>
    <xf numFmtId="0" fontId="33" fillId="4" borderId="20" xfId="0" applyFont="1" applyFill="1" applyBorder="1" applyAlignment="1" applyProtection="1">
      <alignment textRotation="90" wrapText="1"/>
    </xf>
    <xf numFmtId="0" fontId="33" fillId="4" borderId="5" xfId="0" applyFont="1" applyFill="1" applyBorder="1" applyAlignment="1" applyProtection="1">
      <alignment textRotation="90" wrapText="1"/>
    </xf>
    <xf numFmtId="0" fontId="34" fillId="0" borderId="21" xfId="0" applyFont="1" applyBorder="1" applyAlignment="1" applyProtection="1">
      <alignment textRotation="90" wrapText="1"/>
    </xf>
    <xf numFmtId="0" fontId="34" fillId="3" borderId="22" xfId="0" applyFont="1" applyFill="1" applyBorder="1" applyAlignment="1" applyProtection="1">
      <alignment textRotation="90" wrapText="1"/>
    </xf>
    <xf numFmtId="0" fontId="33" fillId="0" borderId="23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</xf>
    <xf numFmtId="49" fontId="33" fillId="0" borderId="25" xfId="0" applyNumberFormat="1" applyFont="1" applyFill="1" applyBorder="1" applyAlignment="1" applyProtection="1">
      <alignment horizontal="center"/>
    </xf>
    <xf numFmtId="49" fontId="33" fillId="4" borderId="26" xfId="0" applyNumberFormat="1" applyFont="1" applyFill="1" applyBorder="1" applyProtection="1"/>
    <xf numFmtId="49" fontId="33" fillId="0" borderId="27" xfId="0" applyNumberFormat="1" applyFont="1" applyFill="1" applyBorder="1" applyAlignment="1" applyProtection="1">
      <alignment horizontal="center"/>
    </xf>
    <xf numFmtId="49" fontId="33" fillId="4" borderId="27" xfId="0" applyNumberFormat="1" applyFont="1" applyFill="1" applyBorder="1" applyAlignment="1" applyProtection="1">
      <alignment horizontal="center"/>
    </xf>
    <xf numFmtId="49" fontId="33" fillId="4" borderId="24" xfId="0" applyNumberFormat="1" applyFont="1" applyFill="1" applyBorder="1" applyAlignment="1" applyProtection="1">
      <alignment horizontal="center"/>
    </xf>
    <xf numFmtId="49" fontId="17" fillId="0" borderId="24" xfId="0" applyNumberFormat="1" applyFont="1" applyFill="1" applyBorder="1" applyAlignment="1" applyProtection="1">
      <alignment horizontal="center"/>
    </xf>
    <xf numFmtId="49" fontId="33" fillId="0" borderId="24" xfId="0" applyNumberFormat="1" applyFont="1" applyFill="1" applyBorder="1" applyAlignment="1" applyProtection="1">
      <alignment horizontal="center"/>
    </xf>
    <xf numFmtId="49" fontId="33" fillId="0" borderId="28" xfId="0" applyNumberFormat="1" applyFont="1" applyFill="1" applyBorder="1" applyAlignment="1" applyProtection="1">
      <alignment horizontal="center"/>
    </xf>
    <xf numFmtId="49" fontId="33" fillId="3" borderId="29" xfId="0" applyNumberFormat="1" applyFont="1" applyFill="1" applyBorder="1" applyAlignment="1" applyProtection="1">
      <alignment horizontal="center"/>
    </xf>
    <xf numFmtId="49" fontId="33" fillId="4" borderId="26" xfId="0" applyNumberFormat="1" applyFont="1" applyFill="1" applyBorder="1" applyAlignment="1" applyProtection="1">
      <alignment horizontal="center"/>
    </xf>
    <xf numFmtId="49" fontId="33" fillId="4" borderId="28" xfId="0" applyNumberFormat="1" applyFont="1" applyFill="1" applyBorder="1" applyAlignment="1" applyProtection="1">
      <alignment horizontal="center"/>
    </xf>
    <xf numFmtId="0" fontId="33" fillId="4" borderId="30" xfId="0" applyFont="1" applyFill="1" applyBorder="1" applyAlignment="1" applyProtection="1">
      <alignment horizontal="center"/>
      <protection locked="0"/>
    </xf>
    <xf numFmtId="1" fontId="33" fillId="0" borderId="31" xfId="0" applyNumberFormat="1" applyFont="1" applyFill="1" applyBorder="1" applyAlignment="1" applyProtection="1">
      <alignment horizontal="center"/>
    </xf>
    <xf numFmtId="0" fontId="33" fillId="4" borderId="31" xfId="0" applyFont="1" applyFill="1" applyBorder="1" applyAlignment="1" applyProtection="1">
      <alignment horizontal="center"/>
      <protection locked="0"/>
    </xf>
    <xf numFmtId="1" fontId="33" fillId="0" borderId="31" xfId="0" applyNumberFormat="1" applyFont="1" applyFill="1" applyBorder="1" applyAlignment="1" applyProtection="1">
      <alignment horizontal="center"/>
      <protection hidden="1"/>
    </xf>
    <xf numFmtId="1" fontId="33" fillId="0" borderId="32" xfId="0" applyNumberFormat="1" applyFont="1" applyFill="1" applyBorder="1" applyAlignment="1" applyProtection="1">
      <alignment horizontal="center"/>
    </xf>
    <xf numFmtId="1" fontId="33" fillId="3" borderId="33" xfId="0" applyNumberFormat="1" applyFont="1" applyFill="1" applyBorder="1" applyAlignment="1" applyProtection="1">
      <alignment horizontal="center"/>
    </xf>
    <xf numFmtId="0" fontId="33" fillId="4" borderId="34" xfId="0" applyFont="1" applyFill="1" applyBorder="1" applyAlignment="1" applyProtection="1">
      <alignment horizontal="center"/>
      <protection locked="0"/>
    </xf>
    <xf numFmtId="1" fontId="33" fillId="3" borderId="22" xfId="0" applyNumberFormat="1" applyFont="1" applyFill="1" applyBorder="1" applyAlignment="1" applyProtection="1">
      <alignment horizontal="center"/>
    </xf>
    <xf numFmtId="1" fontId="33" fillId="3" borderId="22" xfId="0" applyNumberFormat="1" applyFont="1" applyFill="1" applyBorder="1" applyAlignment="1" applyProtection="1">
      <alignment horizontal="center"/>
      <protection hidden="1"/>
    </xf>
    <xf numFmtId="0" fontId="33" fillId="0" borderId="18" xfId="0" applyFont="1" applyBorder="1" applyProtection="1">
      <protection locked="0"/>
    </xf>
    <xf numFmtId="0" fontId="33" fillId="0" borderId="21" xfId="0" applyFont="1" applyBorder="1" applyAlignment="1" applyProtection="1">
      <alignment horizontal="center"/>
      <protection locked="0"/>
    </xf>
    <xf numFmtId="0" fontId="33" fillId="4" borderId="20" xfId="0" applyFont="1" applyFill="1" applyBorder="1" applyAlignment="1" applyProtection="1">
      <alignment horizontal="center"/>
      <protection locked="0"/>
    </xf>
    <xf numFmtId="0" fontId="33" fillId="4" borderId="18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31" xfId="0" applyFont="1" applyFill="1" applyBorder="1" applyAlignment="1" applyProtection="1">
      <alignment horizontal="center"/>
      <protection locked="0"/>
    </xf>
    <xf numFmtId="0" fontId="33" fillId="0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 applyProtection="1">
      <alignment horizontal="center"/>
      <protection locked="0"/>
    </xf>
    <xf numFmtId="49" fontId="16" fillId="0" borderId="35" xfId="0" applyNumberFormat="1" applyFont="1" applyFill="1" applyBorder="1" applyAlignment="1" applyProtection="1">
      <alignment horizontal="center"/>
    </xf>
    <xf numFmtId="1" fontId="36" fillId="0" borderId="36" xfId="0" applyNumberFormat="1" applyFont="1" applyFill="1" applyBorder="1" applyAlignment="1" applyProtection="1">
      <alignment horizontal="center"/>
    </xf>
    <xf numFmtId="0" fontId="33" fillId="4" borderId="6" xfId="0" applyFont="1" applyFill="1" applyBorder="1" applyAlignment="1" applyProtection="1">
      <alignment horizontal="center"/>
      <protection locked="0"/>
    </xf>
    <xf numFmtId="0" fontId="33" fillId="4" borderId="5" xfId="0" applyFont="1" applyFill="1" applyBorder="1" applyAlignment="1" applyProtection="1">
      <alignment horizontal="center"/>
      <protection locked="0"/>
    </xf>
    <xf numFmtId="0" fontId="33" fillId="4" borderId="21" xfId="0" applyFont="1" applyFill="1" applyBorder="1" applyAlignment="1" applyProtection="1">
      <alignment vertical="center"/>
      <protection locked="0"/>
    </xf>
    <xf numFmtId="0" fontId="33" fillId="4" borderId="5" xfId="0" applyFont="1" applyFill="1" applyBorder="1" applyAlignment="1" applyProtection="1">
      <alignment horizontal="center" vertical="center"/>
      <protection locked="0"/>
    </xf>
    <xf numFmtId="0" fontId="33" fillId="0" borderId="37" xfId="0" applyFont="1" applyBorder="1" applyAlignment="1" applyProtection="1">
      <alignment horizontal="center" vertical="center"/>
    </xf>
    <xf numFmtId="0" fontId="33" fillId="0" borderId="38" xfId="0" applyFont="1" applyBorder="1" applyAlignment="1" applyProtection="1">
      <alignment horizontal="center" vertical="center" textRotation="90"/>
    </xf>
    <xf numFmtId="0" fontId="34" fillId="3" borderId="22" xfId="0" applyFont="1" applyFill="1" applyBorder="1" applyAlignment="1" applyProtection="1">
      <alignment horizontal="center" vertical="center" textRotation="90" wrapText="1"/>
    </xf>
    <xf numFmtId="0" fontId="34" fillId="0" borderId="18" xfId="0" applyFont="1" applyBorder="1" applyAlignment="1" applyProtection="1">
      <alignment horizontal="center" vertical="center" textRotation="90" wrapText="1"/>
    </xf>
    <xf numFmtId="0" fontId="33" fillId="4" borderId="5" xfId="0" applyFont="1" applyFill="1" applyBorder="1" applyAlignment="1" applyProtection="1">
      <alignment horizontal="center" vertical="center" textRotation="90" wrapText="1"/>
    </xf>
    <xf numFmtId="0" fontId="34" fillId="0" borderId="21" xfId="0" applyFont="1" applyBorder="1" applyAlignment="1" applyProtection="1">
      <alignment horizontal="center" vertical="center" textRotation="90" wrapText="1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3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49" fontId="13" fillId="0" borderId="15" xfId="0" applyNumberFormat="1" applyFont="1" applyFill="1" applyBorder="1" applyAlignment="1" applyProtection="1">
      <protection locked="0"/>
    </xf>
    <xf numFmtId="0" fontId="38" fillId="0" borderId="18" xfId="0" applyFont="1" applyBorder="1" applyProtection="1">
      <protection locked="0"/>
    </xf>
    <xf numFmtId="0" fontId="38" fillId="0" borderId="21" xfId="0" applyFont="1" applyBorder="1" applyAlignment="1" applyProtection="1">
      <alignment horizontal="center"/>
      <protection locked="0"/>
    </xf>
    <xf numFmtId="0" fontId="38" fillId="4" borderId="20" xfId="0" applyFont="1" applyFill="1" applyBorder="1" applyAlignment="1" applyProtection="1">
      <alignment horizontal="center"/>
      <protection locked="0"/>
    </xf>
    <xf numFmtId="1" fontId="38" fillId="0" borderId="31" xfId="0" applyNumberFormat="1" applyFont="1" applyFill="1" applyBorder="1" applyAlignment="1" applyProtection="1">
      <alignment horizontal="center"/>
    </xf>
    <xf numFmtId="0" fontId="38" fillId="4" borderId="18" xfId="0" applyFont="1" applyFill="1" applyBorder="1" applyAlignment="1" applyProtection="1">
      <alignment horizontal="center"/>
      <protection locked="0"/>
    </xf>
    <xf numFmtId="1" fontId="38" fillId="0" borderId="31" xfId="0" applyNumberFormat="1" applyFont="1" applyFill="1" applyBorder="1" applyAlignment="1" applyProtection="1">
      <alignment horizontal="center"/>
      <protection hidden="1"/>
    </xf>
    <xf numFmtId="1" fontId="38" fillId="0" borderId="32" xfId="0" applyNumberFormat="1" applyFont="1" applyFill="1" applyBorder="1" applyAlignment="1" applyProtection="1">
      <alignment horizontal="center"/>
    </xf>
    <xf numFmtId="1" fontId="38" fillId="3" borderId="33" xfId="0" applyNumberFormat="1" applyFont="1" applyFill="1" applyBorder="1" applyAlignment="1" applyProtection="1">
      <alignment horizontal="center"/>
    </xf>
    <xf numFmtId="1" fontId="38" fillId="3" borderId="22" xfId="0" applyNumberFormat="1" applyFont="1" applyFill="1" applyBorder="1" applyAlignment="1" applyProtection="1">
      <alignment horizontal="center"/>
    </xf>
    <xf numFmtId="1" fontId="38" fillId="3" borderId="22" xfId="0" applyNumberFormat="1" applyFont="1" applyFill="1" applyBorder="1" applyAlignment="1" applyProtection="1">
      <alignment horizontal="center"/>
      <protection hidden="1"/>
    </xf>
    <xf numFmtId="1" fontId="39" fillId="0" borderId="36" xfId="0" applyNumberFormat="1" applyFont="1" applyFill="1" applyBorder="1" applyAlignment="1" applyProtection="1">
      <alignment horizontal="center"/>
    </xf>
    <xf numFmtId="0" fontId="39" fillId="0" borderId="16" xfId="0" applyFont="1" applyFill="1" applyBorder="1" applyAlignment="1" applyProtection="1">
      <alignment horizontal="center"/>
      <protection locked="0"/>
    </xf>
    <xf numFmtId="0" fontId="38" fillId="4" borderId="6" xfId="0" applyFont="1" applyFill="1" applyBorder="1" applyAlignment="1" applyProtection="1">
      <alignment horizontal="center"/>
      <protection locked="0"/>
    </xf>
    <xf numFmtId="0" fontId="38" fillId="0" borderId="18" xfId="0" applyFont="1" applyBorder="1" applyAlignment="1" applyProtection="1">
      <alignment horizontal="center"/>
      <protection locked="0"/>
    </xf>
    <xf numFmtId="1" fontId="38" fillId="0" borderId="18" xfId="0" applyNumberFormat="1" applyFont="1" applyFill="1" applyBorder="1" applyAlignment="1" applyProtection="1">
      <alignment horizontal="center"/>
      <protection hidden="1"/>
    </xf>
    <xf numFmtId="0" fontId="38" fillId="4" borderId="41" xfId="0" applyFont="1" applyFill="1" applyBorder="1" applyAlignment="1" applyProtection="1">
      <alignment horizontal="center"/>
      <protection locked="0"/>
    </xf>
    <xf numFmtId="0" fontId="0" fillId="0" borderId="42" xfId="0" applyBorder="1"/>
    <xf numFmtId="0" fontId="0" fillId="0" borderId="18" xfId="0" applyBorder="1"/>
    <xf numFmtId="1" fontId="38" fillId="0" borderId="18" xfId="0" applyNumberFormat="1" applyFont="1" applyFill="1" applyBorder="1" applyAlignment="1" applyProtection="1">
      <alignment horizontal="center"/>
    </xf>
    <xf numFmtId="1" fontId="38" fillId="3" borderId="18" xfId="0" applyNumberFormat="1" applyFont="1" applyFill="1" applyBorder="1" applyAlignment="1" applyProtection="1">
      <alignment horizontal="center"/>
      <protection hidden="1"/>
    </xf>
    <xf numFmtId="0" fontId="39" fillId="0" borderId="18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2" borderId="21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left" vertical="center"/>
    </xf>
    <xf numFmtId="0" fontId="35" fillId="0" borderId="7" xfId="0" applyFont="1" applyBorder="1" applyAlignment="1" applyProtection="1">
      <alignment horizontal="center"/>
      <protection locked="0"/>
    </xf>
    <xf numFmtId="0" fontId="35" fillId="0" borderId="12" xfId="0" applyFont="1" applyBorder="1" applyAlignment="1" applyProtection="1">
      <alignment horizontal="center"/>
      <protection locked="0"/>
    </xf>
    <xf numFmtId="0" fontId="35" fillId="0" borderId="40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35" fillId="0" borderId="21" xfId="0" applyFont="1" applyBorder="1" applyAlignment="1" applyProtection="1">
      <alignment horizontal="center"/>
      <protection locked="0"/>
    </xf>
    <xf numFmtId="0" fontId="35" fillId="0" borderId="5" xfId="0" applyFont="1" applyBorder="1" applyAlignment="1" applyProtection="1">
      <alignment horizontal="center"/>
      <protection locked="0"/>
    </xf>
    <xf numFmtId="0" fontId="35" fillId="0" borderId="39" xfId="0" applyFont="1" applyBorder="1" applyAlignment="1" applyProtection="1">
      <alignment horizontal="center"/>
      <protection locked="0"/>
    </xf>
    <xf numFmtId="0" fontId="35" fillId="0" borderId="21" xfId="0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35" fillId="0" borderId="39" xfId="0" applyFont="1" applyBorder="1" applyAlignment="1" applyProtection="1">
      <alignment horizontal="center" vertical="center"/>
      <protection locked="0"/>
    </xf>
    <xf numFmtId="0" fontId="34" fillId="3" borderId="9" xfId="0" applyFont="1" applyFill="1" applyBorder="1" applyAlignment="1" applyProtection="1">
      <alignment horizontal="center" vertical="center" textRotation="90" wrapText="1"/>
    </xf>
    <xf numFmtId="0" fontId="34" fillId="3" borderId="10" xfId="0" applyFont="1" applyFill="1" applyBorder="1" applyAlignment="1" applyProtection="1">
      <alignment horizontal="center" vertical="center" textRotation="90" wrapText="1"/>
    </xf>
    <xf numFmtId="0" fontId="34" fillId="3" borderId="22" xfId="0" applyFont="1" applyFill="1" applyBorder="1" applyAlignment="1" applyProtection="1">
      <alignment horizontal="center" vertical="center" textRotation="90" wrapText="1"/>
    </xf>
    <xf numFmtId="0" fontId="39" fillId="0" borderId="18" xfId="0" applyFont="1" applyBorder="1" applyAlignment="1" applyProtection="1">
      <alignment horizontal="center"/>
      <protection locked="0"/>
    </xf>
    <xf numFmtId="0" fontId="39" fillId="0" borderId="21" xfId="0" applyFont="1" applyBorder="1" applyAlignment="1" applyProtection="1">
      <alignment horizontal="center"/>
      <protection locked="0"/>
    </xf>
    <xf numFmtId="0" fontId="39" fillId="0" borderId="5" xfId="0" applyFont="1" applyBorder="1" applyAlignment="1" applyProtection="1">
      <alignment horizont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39" fillId="0" borderId="39" xfId="0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0</xdr:row>
      <xdr:rowOff>15240</xdr:rowOff>
    </xdr:from>
    <xdr:to>
      <xdr:col>8</xdr:col>
      <xdr:colOff>320040</xdr:colOff>
      <xdr:row>3</xdr:row>
      <xdr:rowOff>30480</xdr:rowOff>
    </xdr:to>
    <xdr:pic>
      <xdr:nvPicPr>
        <xdr:cNvPr id="1046" name="Picture 1" descr="emblema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4360" y="15240"/>
          <a:ext cx="777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1</xdr:row>
      <xdr:rowOff>15240</xdr:rowOff>
    </xdr:from>
    <xdr:to>
      <xdr:col>8</xdr:col>
      <xdr:colOff>320040</xdr:colOff>
      <xdr:row>4</xdr:row>
      <xdr:rowOff>30480</xdr:rowOff>
    </xdr:to>
    <xdr:pic>
      <xdr:nvPicPr>
        <xdr:cNvPr id="2055" name="Picture 1" descr="emblema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3860" y="99060"/>
          <a:ext cx="6553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zoomScaleNormal="100" workbookViewId="0">
      <selection activeCell="A5" sqref="A5:IV5"/>
    </sheetView>
  </sheetViews>
  <sheetFormatPr defaultRowHeight="13.2" x14ac:dyDescent="0.25"/>
  <cols>
    <col min="1" max="1" width="5.5546875" style="122" customWidth="1"/>
    <col min="2" max="2" width="16" customWidth="1"/>
    <col min="3" max="3" width="12.6640625" customWidth="1"/>
    <col min="4" max="4" width="7" customWidth="1"/>
    <col min="5" max="5" width="7.6640625" customWidth="1"/>
    <col min="6" max="6" width="8.33203125" customWidth="1"/>
    <col min="7" max="7" width="7.33203125" customWidth="1"/>
    <col min="8" max="8" width="6.33203125" customWidth="1"/>
    <col min="9" max="9" width="6.6640625" customWidth="1"/>
    <col min="10" max="10" width="7" customWidth="1"/>
    <col min="11" max="11" width="6.109375" customWidth="1"/>
    <col min="12" max="13" width="7.109375" customWidth="1"/>
    <col min="14" max="14" width="6.5546875" customWidth="1"/>
    <col min="15" max="15" width="6.6640625" customWidth="1"/>
    <col min="16" max="16" width="7.33203125" customWidth="1"/>
    <col min="17" max="18" width="6.6640625" customWidth="1"/>
    <col min="19" max="19" width="6.5546875" customWidth="1"/>
    <col min="20" max="20" width="7.109375" customWidth="1"/>
    <col min="21" max="21" width="7" customWidth="1"/>
    <col min="22" max="22" width="7.44140625" customWidth="1"/>
    <col min="23" max="23" width="7.5546875" customWidth="1"/>
    <col min="24" max="24" width="6.6640625" customWidth="1"/>
    <col min="25" max="25" width="7.5546875" customWidth="1"/>
    <col min="26" max="26" width="7" customWidth="1"/>
    <col min="27" max="27" width="6.33203125" customWidth="1"/>
    <col min="28" max="28" width="7.33203125" customWidth="1"/>
    <col min="29" max="29" width="6.5546875" customWidth="1"/>
    <col min="30" max="30" width="6.88671875" customWidth="1"/>
    <col min="31" max="31" width="7.33203125" customWidth="1"/>
    <col min="32" max="32" width="8.44140625" customWidth="1"/>
    <col min="33" max="33" width="6.88671875" customWidth="1"/>
    <col min="34" max="34" width="6.44140625" customWidth="1"/>
    <col min="35" max="35" width="5.6640625" customWidth="1"/>
    <col min="36" max="36" width="6.88671875" customWidth="1"/>
    <col min="37" max="37" width="7.33203125" customWidth="1"/>
    <col min="38" max="38" width="7.109375" customWidth="1"/>
  </cols>
  <sheetData>
    <row r="1" spans="1:39" ht="25.2" x14ac:dyDescent="0.5">
      <c r="A1" s="164" t="s">
        <v>103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</row>
    <row r="3" spans="1:39" ht="20.399999999999999" x14ac:dyDescent="0.35">
      <c r="A3" s="165" t="s">
        <v>104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</row>
    <row r="5" spans="1:39" s="64" customFormat="1" ht="17.399999999999999" x14ac:dyDescent="0.3">
      <c r="A5" s="166" t="s">
        <v>109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</row>
    <row r="6" spans="1:39" s="64" customFormat="1" ht="18" thickBot="1" x14ac:dyDescent="0.35">
      <c r="A6" s="71"/>
      <c r="B6" s="65"/>
      <c r="C6" s="65"/>
      <c r="D6" s="66"/>
      <c r="E6" s="67"/>
      <c r="F6" s="68"/>
      <c r="G6" s="69"/>
      <c r="H6" s="70"/>
      <c r="I6" s="70"/>
      <c r="J6" s="70"/>
      <c r="K6" s="69"/>
      <c r="L6" s="70"/>
      <c r="M6" s="70"/>
      <c r="N6" s="70"/>
      <c r="O6" s="69"/>
      <c r="P6" s="70"/>
      <c r="Q6" s="69"/>
      <c r="R6" s="70"/>
      <c r="S6" s="70"/>
      <c r="T6" s="70"/>
      <c r="U6" s="70"/>
      <c r="V6" s="70"/>
      <c r="W6" s="70"/>
      <c r="X6" s="69"/>
      <c r="Y6" s="70"/>
      <c r="Z6" s="69"/>
      <c r="AA6" s="70"/>
      <c r="AB6" s="69"/>
      <c r="AC6" s="70"/>
      <c r="AD6" s="69"/>
      <c r="AE6" s="70"/>
      <c r="AF6" s="70"/>
      <c r="AG6" s="69"/>
      <c r="AH6" s="70"/>
      <c r="AI6" s="69"/>
      <c r="AJ6" s="70"/>
      <c r="AK6" s="70"/>
      <c r="AL6" s="70"/>
      <c r="AM6" s="66"/>
    </row>
    <row r="7" spans="1:39" ht="17.399999999999999" thickBot="1" x14ac:dyDescent="0.35">
      <c r="A7" s="113"/>
      <c r="B7" s="5"/>
      <c r="C7" s="1"/>
      <c r="D7" s="2"/>
      <c r="E7" s="30"/>
      <c r="F7" s="32" t="s">
        <v>0</v>
      </c>
      <c r="G7" s="34"/>
      <c r="H7" s="36"/>
      <c r="I7" s="36"/>
      <c r="J7" s="36"/>
      <c r="K7" s="38"/>
      <c r="L7" s="36"/>
      <c r="M7" s="36"/>
      <c r="N7" s="36"/>
      <c r="O7" s="38"/>
      <c r="P7" s="36"/>
      <c r="Q7" s="38"/>
      <c r="R7" s="36"/>
      <c r="S7" s="36"/>
      <c r="T7" s="36"/>
      <c r="U7" s="43"/>
      <c r="V7" s="33"/>
      <c r="W7" s="44"/>
      <c r="X7" s="47"/>
      <c r="Y7" s="50" t="s">
        <v>1</v>
      </c>
      <c r="Z7" s="53"/>
      <c r="AA7" s="36"/>
      <c r="AB7" s="38"/>
      <c r="AC7" s="36"/>
      <c r="AD7" s="38"/>
      <c r="AE7" s="36"/>
      <c r="AF7" s="44"/>
      <c r="AG7" s="56" t="s">
        <v>2</v>
      </c>
      <c r="AH7" s="36"/>
      <c r="AI7" s="38"/>
      <c r="AJ7" s="36"/>
      <c r="AK7" s="44"/>
      <c r="AL7" s="3"/>
      <c r="AM7" s="4"/>
    </row>
    <row r="8" spans="1:39" x14ac:dyDescent="0.25">
      <c r="A8" s="114"/>
      <c r="B8" s="8"/>
      <c r="C8" s="8"/>
      <c r="D8" s="4"/>
      <c r="E8" s="31"/>
      <c r="F8" s="33" t="s">
        <v>3</v>
      </c>
      <c r="G8" s="180" t="s">
        <v>4</v>
      </c>
      <c r="H8" s="181"/>
      <c r="I8" s="182" t="s">
        <v>5</v>
      </c>
      <c r="J8" s="183"/>
      <c r="K8" s="39"/>
      <c r="L8" s="33" t="s">
        <v>6</v>
      </c>
      <c r="M8" s="182" t="s">
        <v>7</v>
      </c>
      <c r="N8" s="183"/>
      <c r="O8" s="40"/>
      <c r="P8" s="41" t="s">
        <v>8</v>
      </c>
      <c r="Q8" s="35" t="s">
        <v>9</v>
      </c>
      <c r="R8" s="37"/>
      <c r="S8" s="40"/>
      <c r="T8" s="42" t="s">
        <v>10</v>
      </c>
      <c r="U8" s="176" t="s">
        <v>11</v>
      </c>
      <c r="V8" s="177"/>
      <c r="W8" s="45"/>
      <c r="X8" s="48" t="s">
        <v>12</v>
      </c>
      <c r="Y8" s="51"/>
      <c r="Z8" s="39" t="s">
        <v>13</v>
      </c>
      <c r="AA8" s="51"/>
      <c r="AB8" s="39" t="s">
        <v>14</v>
      </c>
      <c r="AC8" s="51"/>
      <c r="AD8" s="39" t="s">
        <v>15</v>
      </c>
      <c r="AE8" s="54"/>
      <c r="AF8" s="45"/>
      <c r="AG8" s="39" t="s">
        <v>12</v>
      </c>
      <c r="AH8" s="57"/>
      <c r="AI8" s="39" t="s">
        <v>16</v>
      </c>
      <c r="AJ8" s="57"/>
      <c r="AK8" s="45"/>
      <c r="AL8" s="6"/>
      <c r="AM8" s="7"/>
    </row>
    <row r="9" spans="1:39" ht="18" customHeight="1" thickBot="1" x14ac:dyDescent="0.3">
      <c r="A9" s="115"/>
      <c r="B9" s="8"/>
      <c r="C9" s="8"/>
      <c r="D9" s="9"/>
      <c r="E9" s="178" t="s">
        <v>17</v>
      </c>
      <c r="F9" s="179"/>
      <c r="G9" s="167" t="s">
        <v>18</v>
      </c>
      <c r="H9" s="168"/>
      <c r="I9" s="167" t="s">
        <v>19</v>
      </c>
      <c r="J9" s="168"/>
      <c r="K9" s="169" t="s">
        <v>20</v>
      </c>
      <c r="L9" s="170"/>
      <c r="M9" s="187" t="s">
        <v>21</v>
      </c>
      <c r="N9" s="188"/>
      <c r="O9" s="167" t="s">
        <v>90</v>
      </c>
      <c r="P9" s="186"/>
      <c r="Q9" s="186"/>
      <c r="R9" s="168"/>
      <c r="S9" s="184" t="s">
        <v>22</v>
      </c>
      <c r="T9" s="185"/>
      <c r="U9" s="174" t="s">
        <v>23</v>
      </c>
      <c r="V9" s="175"/>
      <c r="W9" s="46"/>
      <c r="X9" s="49"/>
      <c r="Y9" s="52"/>
      <c r="Z9" s="10"/>
      <c r="AA9" s="52"/>
      <c r="AB9" s="10"/>
      <c r="AC9" s="52"/>
      <c r="AD9" s="10"/>
      <c r="AE9" s="55"/>
      <c r="AF9" s="46"/>
      <c r="AG9" s="10"/>
      <c r="AH9" s="52"/>
      <c r="AI9" s="10"/>
      <c r="AJ9" s="11"/>
      <c r="AK9" s="46"/>
      <c r="AL9" s="4"/>
      <c r="AM9" s="4"/>
    </row>
    <row r="10" spans="1:39" ht="111" customHeight="1" x14ac:dyDescent="0.25">
      <c r="A10" s="131" t="s">
        <v>24</v>
      </c>
      <c r="B10" s="130" t="s">
        <v>25</v>
      </c>
      <c r="C10" s="130" t="s">
        <v>26</v>
      </c>
      <c r="D10" s="73" t="s">
        <v>27</v>
      </c>
      <c r="E10" s="74" t="s">
        <v>111</v>
      </c>
      <c r="F10" s="75" t="s">
        <v>28</v>
      </c>
      <c r="G10" s="74" t="s">
        <v>111</v>
      </c>
      <c r="H10" s="76" t="s">
        <v>29</v>
      </c>
      <c r="I10" s="77" t="s">
        <v>112</v>
      </c>
      <c r="J10" s="78" t="s">
        <v>91</v>
      </c>
      <c r="K10" s="77" t="s">
        <v>113</v>
      </c>
      <c r="L10" s="78" t="s">
        <v>92</v>
      </c>
      <c r="M10" s="74" t="s">
        <v>114</v>
      </c>
      <c r="N10" s="75" t="s">
        <v>30</v>
      </c>
      <c r="O10" s="74" t="s">
        <v>115</v>
      </c>
      <c r="P10" s="79" t="s">
        <v>31</v>
      </c>
      <c r="Q10" s="74" t="s">
        <v>115</v>
      </c>
      <c r="R10" s="79" t="s">
        <v>32</v>
      </c>
      <c r="S10" s="74" t="s">
        <v>114</v>
      </c>
      <c r="T10" s="79" t="s">
        <v>33</v>
      </c>
      <c r="U10" s="80" t="s">
        <v>116</v>
      </c>
      <c r="V10" s="81" t="s">
        <v>34</v>
      </c>
      <c r="W10" s="82" t="s">
        <v>35</v>
      </c>
      <c r="X10" s="83" t="s">
        <v>116</v>
      </c>
      <c r="Y10" s="75" t="s">
        <v>36</v>
      </c>
      <c r="Z10" s="74" t="s">
        <v>117</v>
      </c>
      <c r="AA10" s="79" t="s">
        <v>37</v>
      </c>
      <c r="AB10" s="74" t="s">
        <v>118</v>
      </c>
      <c r="AC10" s="79" t="s">
        <v>38</v>
      </c>
      <c r="AD10" s="84" t="s">
        <v>116</v>
      </c>
      <c r="AE10" s="85" t="s">
        <v>39</v>
      </c>
      <c r="AF10" s="86" t="s">
        <v>40</v>
      </c>
      <c r="AG10" s="84" t="s">
        <v>116</v>
      </c>
      <c r="AH10" s="79" t="s">
        <v>41</v>
      </c>
      <c r="AI10" s="84" t="s">
        <v>116</v>
      </c>
      <c r="AJ10" s="79" t="s">
        <v>42</v>
      </c>
      <c r="AK10" s="86" t="s">
        <v>43</v>
      </c>
      <c r="AL10" s="58" t="s">
        <v>44</v>
      </c>
      <c r="AM10" s="59" t="s">
        <v>45</v>
      </c>
    </row>
    <row r="11" spans="1:39" ht="20.100000000000001" customHeight="1" thickBot="1" x14ac:dyDescent="0.3">
      <c r="A11" s="87"/>
      <c r="B11" s="88"/>
      <c r="C11" s="88"/>
      <c r="D11" s="89"/>
      <c r="E11" s="90"/>
      <c r="F11" s="91" t="s">
        <v>46</v>
      </c>
      <c r="G11" s="92"/>
      <c r="H11" s="91" t="s">
        <v>46</v>
      </c>
      <c r="I11" s="93"/>
      <c r="J11" s="94" t="s">
        <v>47</v>
      </c>
      <c r="K11" s="93"/>
      <c r="L11" s="94" t="s">
        <v>47</v>
      </c>
      <c r="M11" s="93"/>
      <c r="N11" s="95" t="s">
        <v>48</v>
      </c>
      <c r="O11" s="93"/>
      <c r="P11" s="95" t="s">
        <v>49</v>
      </c>
      <c r="Q11" s="93"/>
      <c r="R11" s="95" t="s">
        <v>50</v>
      </c>
      <c r="S11" s="93"/>
      <c r="T11" s="95" t="s">
        <v>51</v>
      </c>
      <c r="U11" s="93"/>
      <c r="V11" s="96" t="s">
        <v>52</v>
      </c>
      <c r="W11" s="97"/>
      <c r="X11" s="98"/>
      <c r="Y11" s="91" t="s">
        <v>53</v>
      </c>
      <c r="Z11" s="92"/>
      <c r="AA11" s="95" t="s">
        <v>54</v>
      </c>
      <c r="AB11" s="93"/>
      <c r="AC11" s="95" t="s">
        <v>50</v>
      </c>
      <c r="AD11" s="99"/>
      <c r="AE11" s="96" t="s">
        <v>53</v>
      </c>
      <c r="AF11" s="97"/>
      <c r="AG11" s="92"/>
      <c r="AH11" s="95" t="s">
        <v>55</v>
      </c>
      <c r="AI11" s="93"/>
      <c r="AJ11" s="95" t="s">
        <v>56</v>
      </c>
      <c r="AK11" s="97"/>
      <c r="AL11" s="124"/>
      <c r="AM11" s="60"/>
    </row>
    <row r="12" spans="1:39" ht="18" customHeight="1" x14ac:dyDescent="0.25">
      <c r="A12" s="116"/>
      <c r="B12" s="171" t="s">
        <v>102</v>
      </c>
      <c r="C12" s="172"/>
      <c r="D12" s="173"/>
      <c r="E12" s="100"/>
      <c r="F12" s="101"/>
      <c r="G12" s="102"/>
      <c r="H12" s="101"/>
      <c r="I12" s="102"/>
      <c r="J12" s="103"/>
      <c r="K12" s="102"/>
      <c r="L12" s="103"/>
      <c r="M12" s="102"/>
      <c r="N12" s="103"/>
      <c r="O12" s="102"/>
      <c r="P12" s="101"/>
      <c r="Q12" s="102"/>
      <c r="R12" s="101"/>
      <c r="S12" s="102"/>
      <c r="T12" s="104"/>
      <c r="U12" s="102"/>
      <c r="V12" s="101"/>
      <c r="W12" s="105"/>
      <c r="X12" s="106"/>
      <c r="Y12" s="101"/>
      <c r="Z12" s="102"/>
      <c r="AA12" s="101"/>
      <c r="AB12" s="102"/>
      <c r="AC12" s="101"/>
      <c r="AD12" s="102"/>
      <c r="AE12" s="104"/>
      <c r="AF12" s="107"/>
      <c r="AG12" s="102"/>
      <c r="AH12" s="101"/>
      <c r="AI12" s="102"/>
      <c r="AJ12" s="101"/>
      <c r="AK12" s="108"/>
      <c r="AL12" s="125"/>
      <c r="AM12" s="61"/>
    </row>
    <row r="13" spans="1:39" ht="18" customHeight="1" x14ac:dyDescent="0.25">
      <c r="A13" s="117">
        <f t="shared" ref="A13:A21" si="0">1 +A12</f>
        <v>1</v>
      </c>
      <c r="B13" s="109" t="s">
        <v>57</v>
      </c>
      <c r="C13" s="109" t="s">
        <v>58</v>
      </c>
      <c r="D13" s="110">
        <v>50</v>
      </c>
      <c r="E13" s="111">
        <v>357</v>
      </c>
      <c r="F13" s="101">
        <f t="shared" ref="F13:F21" si="1">E13*2</f>
        <v>714</v>
      </c>
      <c r="G13" s="112"/>
      <c r="H13" s="101">
        <f>G13*2</f>
        <v>0</v>
      </c>
      <c r="I13" s="112">
        <v>18</v>
      </c>
      <c r="J13" s="103">
        <v>18</v>
      </c>
      <c r="K13" s="112"/>
      <c r="L13" s="103">
        <v>0</v>
      </c>
      <c r="M13" s="112"/>
      <c r="N13" s="103">
        <v>0</v>
      </c>
      <c r="O13" s="112">
        <v>5</v>
      </c>
      <c r="P13" s="101">
        <f t="shared" ref="P13:P21" si="2">IF(O13&gt;10,80,O13*8)</f>
        <v>40</v>
      </c>
      <c r="Q13" s="112">
        <v>3</v>
      </c>
      <c r="R13" s="101">
        <f t="shared" ref="R13:R21" si="3">Q13*12</f>
        <v>36</v>
      </c>
      <c r="S13" s="112"/>
      <c r="T13" s="104">
        <f t="shared" ref="T13:T21" si="4">S13*4</f>
        <v>0</v>
      </c>
      <c r="U13" s="112"/>
      <c r="V13" s="101">
        <f t="shared" ref="V13:V21" si="5">IF(U13="si",40,0)</f>
        <v>0</v>
      </c>
      <c r="W13" s="105">
        <f t="shared" ref="W13:W21" si="6">F13+H13+J13+L13+N13+P13+R13+T13+V13</f>
        <v>808</v>
      </c>
      <c r="X13" s="111"/>
      <c r="Y13" s="101">
        <f>IF(X13="si",24,0)</f>
        <v>0</v>
      </c>
      <c r="Z13" s="112"/>
      <c r="AA13" s="101">
        <f>Z13*16</f>
        <v>0</v>
      </c>
      <c r="AB13" s="112"/>
      <c r="AC13" s="101">
        <f>AB13*12</f>
        <v>0</v>
      </c>
      <c r="AD13" s="112"/>
      <c r="AE13" s="104">
        <f>IF(AD13="si",24,0)</f>
        <v>0</v>
      </c>
      <c r="AF13" s="107">
        <f>Y13+AA13+AC13+AE13</f>
        <v>0</v>
      </c>
      <c r="AG13" s="112"/>
      <c r="AH13" s="101">
        <f>IF(AG13="si",12,0)</f>
        <v>0</v>
      </c>
      <c r="AI13" s="112"/>
      <c r="AJ13" s="101">
        <f t="shared" ref="AJ13:AJ21" si="7">IF(AI13="si",12,0)</f>
        <v>0</v>
      </c>
      <c r="AK13" s="108">
        <v>0</v>
      </c>
      <c r="AL13" s="125">
        <f t="shared" ref="AL13:AL21" si="8">W13+AF13+AK13</f>
        <v>808</v>
      </c>
      <c r="AM13" s="62"/>
    </row>
    <row r="14" spans="1:39" ht="18" customHeight="1" x14ac:dyDescent="0.25">
      <c r="A14" s="117">
        <f t="shared" si="0"/>
        <v>2</v>
      </c>
      <c r="B14" s="109" t="s">
        <v>59</v>
      </c>
      <c r="C14" s="109" t="s">
        <v>60</v>
      </c>
      <c r="D14" s="110">
        <v>55</v>
      </c>
      <c r="E14" s="111">
        <v>148</v>
      </c>
      <c r="F14" s="101">
        <f t="shared" si="1"/>
        <v>296</v>
      </c>
      <c r="G14" s="112"/>
      <c r="H14" s="101">
        <f>G14*2</f>
        <v>0</v>
      </c>
      <c r="I14" s="112">
        <v>276</v>
      </c>
      <c r="J14" s="103">
        <v>200</v>
      </c>
      <c r="K14" s="112"/>
      <c r="L14" s="103">
        <v>0</v>
      </c>
      <c r="M14" s="112"/>
      <c r="N14" s="103">
        <v>0</v>
      </c>
      <c r="O14" s="112">
        <v>5</v>
      </c>
      <c r="P14" s="101">
        <f t="shared" si="2"/>
        <v>40</v>
      </c>
      <c r="Q14" s="112">
        <v>7</v>
      </c>
      <c r="R14" s="101">
        <f t="shared" si="3"/>
        <v>84</v>
      </c>
      <c r="S14" s="112"/>
      <c r="T14" s="104">
        <f t="shared" si="4"/>
        <v>0</v>
      </c>
      <c r="U14" s="112" t="s">
        <v>61</v>
      </c>
      <c r="V14" s="101">
        <f t="shared" si="5"/>
        <v>40</v>
      </c>
      <c r="W14" s="105">
        <f t="shared" si="6"/>
        <v>660</v>
      </c>
      <c r="X14" s="111"/>
      <c r="Y14" s="101">
        <f>IF(X14="si",24,0)</f>
        <v>0</v>
      </c>
      <c r="Z14" s="112"/>
      <c r="AA14" s="101">
        <f>Z14*16</f>
        <v>0</v>
      </c>
      <c r="AB14" s="112"/>
      <c r="AC14" s="101">
        <f>AB14*12</f>
        <v>0</v>
      </c>
      <c r="AD14" s="112"/>
      <c r="AE14" s="104">
        <f>IF(AD14="si",24,0)</f>
        <v>0</v>
      </c>
      <c r="AF14" s="107">
        <f>Y14+AA14+AC14+AE14</f>
        <v>0</v>
      </c>
      <c r="AG14" s="112"/>
      <c r="AH14" s="101">
        <f>IF(AG14="si",12,0)</f>
        <v>0</v>
      </c>
      <c r="AI14" s="112" t="s">
        <v>61</v>
      </c>
      <c r="AJ14" s="101">
        <f t="shared" si="7"/>
        <v>12</v>
      </c>
      <c r="AK14" s="108">
        <v>12</v>
      </c>
      <c r="AL14" s="125">
        <f t="shared" si="8"/>
        <v>672</v>
      </c>
      <c r="AM14" s="62"/>
    </row>
    <row r="15" spans="1:39" ht="18" customHeight="1" x14ac:dyDescent="0.25">
      <c r="A15" s="117">
        <f t="shared" si="0"/>
        <v>3</v>
      </c>
      <c r="B15" s="109" t="s">
        <v>62</v>
      </c>
      <c r="C15" s="109" t="s">
        <v>63</v>
      </c>
      <c r="D15" s="110">
        <v>55</v>
      </c>
      <c r="E15" s="111">
        <v>148</v>
      </c>
      <c r="F15" s="101">
        <f t="shared" si="1"/>
        <v>296</v>
      </c>
      <c r="G15" s="112"/>
      <c r="H15" s="101">
        <f>G15*2</f>
        <v>0</v>
      </c>
      <c r="I15" s="112">
        <v>194</v>
      </c>
      <c r="J15" s="103">
        <v>145.33333333333331</v>
      </c>
      <c r="K15" s="112"/>
      <c r="L15" s="103">
        <v>0</v>
      </c>
      <c r="M15" s="112"/>
      <c r="N15" s="103">
        <v>0</v>
      </c>
      <c r="O15" s="112">
        <v>5</v>
      </c>
      <c r="P15" s="101">
        <f t="shared" si="2"/>
        <v>40</v>
      </c>
      <c r="Q15" s="112">
        <v>7</v>
      </c>
      <c r="R15" s="101">
        <f t="shared" si="3"/>
        <v>84</v>
      </c>
      <c r="S15" s="112"/>
      <c r="T15" s="104">
        <f t="shared" si="4"/>
        <v>0</v>
      </c>
      <c r="U15" s="112" t="s">
        <v>61</v>
      </c>
      <c r="V15" s="101">
        <f t="shared" si="5"/>
        <v>40</v>
      </c>
      <c r="W15" s="105">
        <f t="shared" si="6"/>
        <v>605.33333333333326</v>
      </c>
      <c r="X15" s="111"/>
      <c r="Y15" s="101">
        <f>IF(X15="si",24,0)</f>
        <v>0</v>
      </c>
      <c r="Z15" s="112"/>
      <c r="AA15" s="101">
        <f>Z15*16</f>
        <v>0</v>
      </c>
      <c r="AB15" s="112">
        <v>2</v>
      </c>
      <c r="AC15" s="101">
        <f>AB15*12</f>
        <v>24</v>
      </c>
      <c r="AD15" s="112"/>
      <c r="AE15" s="104">
        <f>IF(AD15="si",24,0)</f>
        <v>0</v>
      </c>
      <c r="AF15" s="107">
        <f>Y15+AA15+AC15+AE15</f>
        <v>24</v>
      </c>
      <c r="AG15" s="112"/>
      <c r="AH15" s="101">
        <f>IF(AG15="si",12,0)</f>
        <v>0</v>
      </c>
      <c r="AI15" s="112" t="s">
        <v>61</v>
      </c>
      <c r="AJ15" s="101">
        <f t="shared" si="7"/>
        <v>12</v>
      </c>
      <c r="AK15" s="108">
        <v>12</v>
      </c>
      <c r="AL15" s="125">
        <f t="shared" si="8"/>
        <v>641.33333333333326</v>
      </c>
      <c r="AM15" s="62"/>
    </row>
    <row r="16" spans="1:39" ht="18" customHeight="1" x14ac:dyDescent="0.25">
      <c r="A16" s="117">
        <f t="shared" si="0"/>
        <v>4</v>
      </c>
      <c r="B16" s="109" t="s">
        <v>106</v>
      </c>
      <c r="C16" s="109" t="s">
        <v>105</v>
      </c>
      <c r="D16" s="110">
        <v>56</v>
      </c>
      <c r="E16" s="111">
        <v>175</v>
      </c>
      <c r="F16" s="101">
        <f t="shared" si="1"/>
        <v>350</v>
      </c>
      <c r="G16" s="112"/>
      <c r="H16" s="101">
        <v>0</v>
      </c>
      <c r="I16" s="112">
        <v>57</v>
      </c>
      <c r="J16" s="103">
        <v>54</v>
      </c>
      <c r="K16" s="112"/>
      <c r="L16" s="103">
        <v>0</v>
      </c>
      <c r="M16" s="112"/>
      <c r="N16" s="103">
        <v>0</v>
      </c>
      <c r="O16" s="112">
        <v>5</v>
      </c>
      <c r="P16" s="101">
        <f t="shared" si="2"/>
        <v>40</v>
      </c>
      <c r="Q16" s="112"/>
      <c r="R16" s="101">
        <f t="shared" si="3"/>
        <v>0</v>
      </c>
      <c r="S16" s="112">
        <v>8</v>
      </c>
      <c r="T16" s="104">
        <f t="shared" si="4"/>
        <v>32</v>
      </c>
      <c r="U16" s="112"/>
      <c r="V16" s="101">
        <f t="shared" si="5"/>
        <v>0</v>
      </c>
      <c r="W16" s="105">
        <f t="shared" si="6"/>
        <v>476</v>
      </c>
      <c r="X16" s="111"/>
      <c r="Y16" s="101">
        <v>0</v>
      </c>
      <c r="Z16" s="112"/>
      <c r="AA16" s="101">
        <v>0</v>
      </c>
      <c r="AB16" s="112"/>
      <c r="AC16" s="101">
        <v>0</v>
      </c>
      <c r="AD16" s="112"/>
      <c r="AE16" s="104">
        <v>0</v>
      </c>
      <c r="AF16" s="107">
        <v>0</v>
      </c>
      <c r="AG16" s="112"/>
      <c r="AH16" s="101">
        <v>0</v>
      </c>
      <c r="AI16" s="112"/>
      <c r="AJ16" s="101">
        <f t="shared" si="7"/>
        <v>0</v>
      </c>
      <c r="AK16" s="108">
        <v>0</v>
      </c>
      <c r="AL16" s="125">
        <f t="shared" si="8"/>
        <v>476</v>
      </c>
      <c r="AM16" s="62"/>
    </row>
    <row r="17" spans="1:39" ht="18" customHeight="1" x14ac:dyDescent="0.25">
      <c r="A17" s="117">
        <f t="shared" si="0"/>
        <v>5</v>
      </c>
      <c r="B17" s="109" t="s">
        <v>107</v>
      </c>
      <c r="C17" s="109" t="s">
        <v>108</v>
      </c>
      <c r="D17" s="110">
        <v>56</v>
      </c>
      <c r="E17" s="111">
        <v>151</v>
      </c>
      <c r="F17" s="101">
        <f t="shared" si="1"/>
        <v>302</v>
      </c>
      <c r="G17" s="112"/>
      <c r="H17" s="101">
        <f>G17*2</f>
        <v>0</v>
      </c>
      <c r="I17" s="112">
        <v>28</v>
      </c>
      <c r="J17" s="103">
        <v>28</v>
      </c>
      <c r="K17" s="112"/>
      <c r="L17" s="103">
        <v>0</v>
      </c>
      <c r="M17" s="112">
        <v>4</v>
      </c>
      <c r="N17" s="103">
        <v>4</v>
      </c>
      <c r="O17" s="112"/>
      <c r="P17" s="101">
        <f t="shared" si="2"/>
        <v>0</v>
      </c>
      <c r="Q17" s="112"/>
      <c r="R17" s="101">
        <f t="shared" si="3"/>
        <v>0</v>
      </c>
      <c r="S17" s="112"/>
      <c r="T17" s="104">
        <f t="shared" si="4"/>
        <v>0</v>
      </c>
      <c r="U17" s="112" t="s">
        <v>61</v>
      </c>
      <c r="V17" s="101">
        <f t="shared" si="5"/>
        <v>40</v>
      </c>
      <c r="W17" s="105">
        <f t="shared" si="6"/>
        <v>374</v>
      </c>
      <c r="X17" s="111"/>
      <c r="Y17" s="101">
        <f>IF(X17="si",24,0)</f>
        <v>0</v>
      </c>
      <c r="Z17" s="112"/>
      <c r="AA17" s="101">
        <f>Z17*16</f>
        <v>0</v>
      </c>
      <c r="AB17" s="112"/>
      <c r="AC17" s="101">
        <f>AB17*12</f>
        <v>0</v>
      </c>
      <c r="AD17" s="112"/>
      <c r="AE17" s="104">
        <f>IF(AD17="si",24,0)</f>
        <v>0</v>
      </c>
      <c r="AF17" s="107">
        <f>Y17+AA17+AC17+AE17</f>
        <v>0</v>
      </c>
      <c r="AG17" s="112"/>
      <c r="AH17" s="101">
        <v>0</v>
      </c>
      <c r="AI17" s="112"/>
      <c r="AJ17" s="101">
        <f t="shared" si="7"/>
        <v>0</v>
      </c>
      <c r="AK17" s="108">
        <v>0</v>
      </c>
      <c r="AL17" s="125">
        <f t="shared" si="8"/>
        <v>374</v>
      </c>
      <c r="AM17" s="62"/>
    </row>
    <row r="18" spans="1:39" ht="18" customHeight="1" x14ac:dyDescent="0.25">
      <c r="A18" s="117">
        <f t="shared" si="0"/>
        <v>6</v>
      </c>
      <c r="B18" s="109" t="s">
        <v>119</v>
      </c>
      <c r="C18" s="109" t="s">
        <v>120</v>
      </c>
      <c r="D18" s="110">
        <v>70</v>
      </c>
      <c r="E18" s="111">
        <v>211</v>
      </c>
      <c r="F18" s="101">
        <f t="shared" si="1"/>
        <v>422</v>
      </c>
      <c r="G18" s="112"/>
      <c r="H18" s="101">
        <f>G18*2</f>
        <v>0</v>
      </c>
      <c r="I18" s="112"/>
      <c r="J18" s="103"/>
      <c r="K18" s="112"/>
      <c r="L18" s="103">
        <v>0</v>
      </c>
      <c r="M18" s="112">
        <v>3</v>
      </c>
      <c r="N18" s="103">
        <v>3</v>
      </c>
      <c r="O18" s="112">
        <v>5</v>
      </c>
      <c r="P18" s="101">
        <f t="shared" si="2"/>
        <v>40</v>
      </c>
      <c r="Q18" s="112">
        <v>10</v>
      </c>
      <c r="R18" s="101">
        <f t="shared" si="3"/>
        <v>120</v>
      </c>
      <c r="S18" s="112">
        <v>15</v>
      </c>
      <c r="T18" s="104">
        <f t="shared" si="4"/>
        <v>60</v>
      </c>
      <c r="U18" s="112" t="s">
        <v>61</v>
      </c>
      <c r="V18" s="101">
        <f t="shared" si="5"/>
        <v>40</v>
      </c>
      <c r="W18" s="105">
        <f t="shared" si="6"/>
        <v>685</v>
      </c>
      <c r="X18" s="111" t="s">
        <v>61</v>
      </c>
      <c r="Y18" s="101">
        <f>IF(X18="si",24,0)</f>
        <v>24</v>
      </c>
      <c r="Z18" s="112"/>
      <c r="AA18" s="101">
        <f>Z18*16</f>
        <v>0</v>
      </c>
      <c r="AB18" s="112">
        <v>1</v>
      </c>
      <c r="AC18" s="101">
        <f>AB18*12</f>
        <v>12</v>
      </c>
      <c r="AD18" s="112" t="s">
        <v>61</v>
      </c>
      <c r="AE18" s="104">
        <f>IF(AD18="si",24,0)</f>
        <v>24</v>
      </c>
      <c r="AF18" s="107">
        <f>Y18+AA18+AC18+AE18</f>
        <v>60</v>
      </c>
      <c r="AG18" s="112"/>
      <c r="AH18" s="101">
        <v>0</v>
      </c>
      <c r="AI18" s="112"/>
      <c r="AJ18" s="101">
        <f t="shared" si="7"/>
        <v>0</v>
      </c>
      <c r="AK18" s="108">
        <v>0</v>
      </c>
      <c r="AL18" s="125">
        <f t="shared" si="8"/>
        <v>745</v>
      </c>
      <c r="AM18" s="62"/>
    </row>
    <row r="19" spans="1:39" ht="18" customHeight="1" x14ac:dyDescent="0.25">
      <c r="A19" s="117">
        <f t="shared" si="0"/>
        <v>7</v>
      </c>
      <c r="B19" s="109" t="s">
        <v>121</v>
      </c>
      <c r="C19" s="109" t="s">
        <v>122</v>
      </c>
      <c r="D19" s="110">
        <v>48</v>
      </c>
      <c r="E19" s="111">
        <v>415</v>
      </c>
      <c r="F19" s="101">
        <f t="shared" si="1"/>
        <v>830</v>
      </c>
      <c r="G19" s="112"/>
      <c r="H19" s="101">
        <f>G19*2</f>
        <v>0</v>
      </c>
      <c r="I19" s="112">
        <v>3</v>
      </c>
      <c r="J19" s="103">
        <v>36</v>
      </c>
      <c r="K19" s="112"/>
      <c r="L19" s="103">
        <v>0</v>
      </c>
      <c r="M19" s="112"/>
      <c r="N19" s="103"/>
      <c r="O19" s="112">
        <v>5</v>
      </c>
      <c r="P19" s="101">
        <f t="shared" si="2"/>
        <v>40</v>
      </c>
      <c r="Q19" s="112">
        <v>14</v>
      </c>
      <c r="R19" s="101">
        <f t="shared" si="3"/>
        <v>168</v>
      </c>
      <c r="S19" s="112">
        <v>20</v>
      </c>
      <c r="T19" s="104">
        <f t="shared" si="4"/>
        <v>80</v>
      </c>
      <c r="U19" s="112" t="s">
        <v>61</v>
      </c>
      <c r="V19" s="101">
        <f t="shared" si="5"/>
        <v>40</v>
      </c>
      <c r="W19" s="105">
        <f t="shared" si="6"/>
        <v>1194</v>
      </c>
      <c r="X19" s="111"/>
      <c r="Y19" s="101">
        <f>IF(X19="si",24,0)</f>
        <v>0</v>
      </c>
      <c r="Z19" s="112"/>
      <c r="AA19" s="101">
        <f>Z19*16</f>
        <v>0</v>
      </c>
      <c r="AB19" s="112"/>
      <c r="AC19" s="101">
        <f>AB19*12</f>
        <v>0</v>
      </c>
      <c r="AD19" s="112"/>
      <c r="AE19" s="104">
        <f>IF(AD19="si",24,0)</f>
        <v>0</v>
      </c>
      <c r="AF19" s="107">
        <f>Y19+AA19+AC19+AE19</f>
        <v>0</v>
      </c>
      <c r="AG19" s="112"/>
      <c r="AH19" s="101">
        <v>0</v>
      </c>
      <c r="AI19" s="112"/>
      <c r="AJ19" s="101">
        <f t="shared" si="7"/>
        <v>0</v>
      </c>
      <c r="AK19" s="108">
        <v>0</v>
      </c>
      <c r="AL19" s="125">
        <f t="shared" si="8"/>
        <v>1194</v>
      </c>
      <c r="AM19" s="62"/>
    </row>
    <row r="20" spans="1:39" ht="18" customHeight="1" x14ac:dyDescent="0.25">
      <c r="A20" s="117">
        <f t="shared" si="0"/>
        <v>8</v>
      </c>
      <c r="B20" s="109" t="s">
        <v>123</v>
      </c>
      <c r="C20" s="109" t="s">
        <v>124</v>
      </c>
      <c r="D20" s="110">
        <v>52</v>
      </c>
      <c r="E20" s="111">
        <v>247</v>
      </c>
      <c r="F20" s="101">
        <f t="shared" si="1"/>
        <v>494</v>
      </c>
      <c r="G20" s="112"/>
      <c r="H20" s="101">
        <f>G20*2</f>
        <v>0</v>
      </c>
      <c r="I20" s="112"/>
      <c r="J20" s="103"/>
      <c r="K20" s="112"/>
      <c r="L20" s="103">
        <v>0</v>
      </c>
      <c r="M20" s="112"/>
      <c r="N20" s="103"/>
      <c r="O20" s="112">
        <v>5</v>
      </c>
      <c r="P20" s="101">
        <f t="shared" si="2"/>
        <v>40</v>
      </c>
      <c r="Q20" s="112">
        <v>8</v>
      </c>
      <c r="R20" s="101">
        <f t="shared" si="3"/>
        <v>96</v>
      </c>
      <c r="S20" s="112">
        <v>13</v>
      </c>
      <c r="T20" s="104">
        <f t="shared" si="4"/>
        <v>52</v>
      </c>
      <c r="U20" s="112" t="s">
        <v>61</v>
      </c>
      <c r="V20" s="101">
        <f t="shared" si="5"/>
        <v>40</v>
      </c>
      <c r="W20" s="105">
        <f t="shared" si="6"/>
        <v>722</v>
      </c>
      <c r="X20" s="111"/>
      <c r="Y20" s="101">
        <f>IF(X20="si",24,0)</f>
        <v>0</v>
      </c>
      <c r="Z20" s="112"/>
      <c r="AA20" s="101">
        <f>Z20*16</f>
        <v>0</v>
      </c>
      <c r="AB20" s="112"/>
      <c r="AC20" s="101">
        <f>AB20*12</f>
        <v>0</v>
      </c>
      <c r="AD20" s="112" t="s">
        <v>61</v>
      </c>
      <c r="AE20" s="104">
        <f>IF(AD20="si",24,0)</f>
        <v>24</v>
      </c>
      <c r="AF20" s="107">
        <f>Y20+AA20+AC20+AE20</f>
        <v>24</v>
      </c>
      <c r="AG20" s="112"/>
      <c r="AH20" s="101">
        <v>0</v>
      </c>
      <c r="AI20" s="112"/>
      <c r="AJ20" s="101">
        <f t="shared" si="7"/>
        <v>0</v>
      </c>
      <c r="AK20" s="108">
        <v>0</v>
      </c>
      <c r="AL20" s="125">
        <f t="shared" si="8"/>
        <v>746</v>
      </c>
      <c r="AM20" s="62"/>
    </row>
    <row r="21" spans="1:39" ht="18" customHeight="1" x14ac:dyDescent="0.25">
      <c r="A21" s="117">
        <f t="shared" si="0"/>
        <v>9</v>
      </c>
      <c r="B21" s="109" t="s">
        <v>123</v>
      </c>
      <c r="C21" s="109" t="s">
        <v>125</v>
      </c>
      <c r="D21" s="110">
        <v>49</v>
      </c>
      <c r="E21" s="111">
        <v>415</v>
      </c>
      <c r="F21" s="101">
        <f t="shared" si="1"/>
        <v>830</v>
      </c>
      <c r="G21" s="112"/>
      <c r="H21" s="101">
        <f>G21*2</f>
        <v>0</v>
      </c>
      <c r="I21" s="112">
        <v>30</v>
      </c>
      <c r="J21" s="103">
        <v>30</v>
      </c>
      <c r="K21" s="112"/>
      <c r="L21" s="103">
        <v>0</v>
      </c>
      <c r="M21" s="112"/>
      <c r="N21" s="103"/>
      <c r="O21" s="112">
        <v>5</v>
      </c>
      <c r="P21" s="101">
        <f t="shared" si="2"/>
        <v>40</v>
      </c>
      <c r="Q21" s="112">
        <v>22</v>
      </c>
      <c r="R21" s="101">
        <f t="shared" si="3"/>
        <v>264</v>
      </c>
      <c r="S21" s="112">
        <v>27</v>
      </c>
      <c r="T21" s="104">
        <f t="shared" si="4"/>
        <v>108</v>
      </c>
      <c r="U21" s="112" t="s">
        <v>61</v>
      </c>
      <c r="V21" s="101">
        <f t="shared" si="5"/>
        <v>40</v>
      </c>
      <c r="W21" s="105">
        <f t="shared" si="6"/>
        <v>1312</v>
      </c>
      <c r="X21" s="111"/>
      <c r="Y21" s="101">
        <f>IF(X21="si",24,0)</f>
        <v>0</v>
      </c>
      <c r="Z21" s="112"/>
      <c r="AA21" s="101"/>
      <c r="AB21" s="112"/>
      <c r="AC21" s="101">
        <f>AB21*12</f>
        <v>0</v>
      </c>
      <c r="AD21" s="112"/>
      <c r="AE21" s="104">
        <f>IF(AD21="si",24,0)</f>
        <v>0</v>
      </c>
      <c r="AF21" s="107">
        <f>Y21+AA21+AC21+AE21</f>
        <v>0</v>
      </c>
      <c r="AG21" s="112"/>
      <c r="AH21" s="101">
        <v>0</v>
      </c>
      <c r="AI21" s="112"/>
      <c r="AJ21" s="101">
        <f t="shared" si="7"/>
        <v>0</v>
      </c>
      <c r="AK21" s="108">
        <v>0</v>
      </c>
      <c r="AL21" s="125">
        <f t="shared" si="8"/>
        <v>1312</v>
      </c>
      <c r="AM21" s="62"/>
    </row>
    <row r="22" spans="1:39" ht="18" customHeight="1" x14ac:dyDescent="0.25">
      <c r="A22" s="117"/>
      <c r="B22" s="189" t="s">
        <v>99</v>
      </c>
      <c r="C22" s="190"/>
      <c r="D22" s="191"/>
      <c r="E22" s="111"/>
      <c r="F22" s="101"/>
      <c r="G22" s="112"/>
      <c r="H22" s="101"/>
      <c r="I22" s="112"/>
      <c r="J22" s="103"/>
      <c r="K22" s="112"/>
      <c r="L22" s="103"/>
      <c r="M22" s="112"/>
      <c r="N22" s="103"/>
      <c r="O22" s="112"/>
      <c r="P22" s="101"/>
      <c r="Q22" s="112"/>
      <c r="R22" s="101"/>
      <c r="S22" s="112"/>
      <c r="T22" s="104"/>
      <c r="U22" s="112"/>
      <c r="V22" s="101"/>
      <c r="W22" s="105"/>
      <c r="X22" s="111"/>
      <c r="Y22" s="101"/>
      <c r="Z22" s="112"/>
      <c r="AA22" s="101"/>
      <c r="AB22" s="112"/>
      <c r="AC22" s="101"/>
      <c r="AD22" s="112"/>
      <c r="AE22" s="104"/>
      <c r="AF22" s="107"/>
      <c r="AG22" s="112"/>
      <c r="AH22" s="101"/>
      <c r="AI22" s="112"/>
      <c r="AJ22" s="101"/>
      <c r="AK22" s="108"/>
      <c r="AL22" s="125"/>
      <c r="AM22" s="62"/>
    </row>
    <row r="23" spans="1:39" ht="18" customHeight="1" x14ac:dyDescent="0.25">
      <c r="A23" s="117">
        <f t="shared" ref="A23:A51" si="9">1 +A22</f>
        <v>1</v>
      </c>
      <c r="B23" s="109" t="s">
        <v>64</v>
      </c>
      <c r="C23" s="109" t="s">
        <v>65</v>
      </c>
      <c r="D23" s="110">
        <v>66</v>
      </c>
      <c r="E23" s="111">
        <v>235</v>
      </c>
      <c r="F23" s="101">
        <f t="shared" ref="F23:F51" si="10">E23*2</f>
        <v>470</v>
      </c>
      <c r="G23" s="112"/>
      <c r="H23" s="101">
        <f t="shared" ref="H23:H30" si="11">G23*2</f>
        <v>0</v>
      </c>
      <c r="I23" s="112">
        <v>38</v>
      </c>
      <c r="J23" s="103">
        <v>38</v>
      </c>
      <c r="K23" s="112"/>
      <c r="L23" s="103">
        <v>0</v>
      </c>
      <c r="M23" s="112"/>
      <c r="N23" s="103">
        <v>0</v>
      </c>
      <c r="O23" s="112">
        <v>5</v>
      </c>
      <c r="P23" s="101">
        <f t="shared" ref="P23:P51" si="12">IF(O23&gt;10,80,O23*8)</f>
        <v>40</v>
      </c>
      <c r="Q23" s="112">
        <v>6</v>
      </c>
      <c r="R23" s="101">
        <f t="shared" ref="R23:R51" si="13">Q23*12</f>
        <v>72</v>
      </c>
      <c r="S23" s="112"/>
      <c r="T23" s="104">
        <f t="shared" ref="T23:T51" si="14">S23*4</f>
        <v>0</v>
      </c>
      <c r="U23" s="112" t="s">
        <v>61</v>
      </c>
      <c r="V23" s="101">
        <f t="shared" ref="V23:V51" si="15">IF(U23="si",40,0)</f>
        <v>40</v>
      </c>
      <c r="W23" s="105">
        <f t="shared" ref="W23:W51" si="16">F23+H23+J23+L23+N23+P23+R23+T23+V23</f>
        <v>660</v>
      </c>
      <c r="X23" s="111"/>
      <c r="Y23" s="101">
        <f t="shared" ref="Y23:Y51" si="17">IF(X23="si",24,0)</f>
        <v>0</v>
      </c>
      <c r="Z23" s="112">
        <v>1</v>
      </c>
      <c r="AA23" s="101">
        <f t="shared" ref="AA23:AA35" si="18">Z23*16</f>
        <v>16</v>
      </c>
      <c r="AB23" s="112">
        <v>1</v>
      </c>
      <c r="AC23" s="101">
        <f t="shared" ref="AC23:AC51" si="19">AB23*12</f>
        <v>12</v>
      </c>
      <c r="AD23" s="112"/>
      <c r="AE23" s="104">
        <f t="shared" ref="AE23:AE51" si="20">IF(AD23="si",24,0)</f>
        <v>0</v>
      </c>
      <c r="AF23" s="107">
        <f t="shared" ref="AF23:AF51" si="21">Y23+AA23+AC23+AE23</f>
        <v>28</v>
      </c>
      <c r="AG23" s="112"/>
      <c r="AH23" s="101">
        <f t="shared" ref="AH23:AH35" si="22">IF(AG23="si",12,0)</f>
        <v>0</v>
      </c>
      <c r="AI23" s="112"/>
      <c r="AJ23" s="101">
        <f t="shared" ref="AJ23:AJ30" si="23">IF(AI23="si",12,0)</f>
        <v>0</v>
      </c>
      <c r="AK23" s="108">
        <v>0</v>
      </c>
      <c r="AL23" s="125">
        <f t="shared" ref="AL23:AL30" si="24">W23+AF23+AK23</f>
        <v>688</v>
      </c>
      <c r="AM23" s="62"/>
    </row>
    <row r="24" spans="1:39" ht="18" customHeight="1" x14ac:dyDescent="0.25">
      <c r="A24" s="117">
        <f t="shared" si="9"/>
        <v>2</v>
      </c>
      <c r="B24" s="109" t="s">
        <v>66</v>
      </c>
      <c r="C24" s="109" t="s">
        <v>67</v>
      </c>
      <c r="D24" s="110">
        <v>58</v>
      </c>
      <c r="E24" s="111">
        <v>235</v>
      </c>
      <c r="F24" s="101">
        <f t="shared" si="10"/>
        <v>470</v>
      </c>
      <c r="G24" s="112"/>
      <c r="H24" s="101">
        <f t="shared" si="11"/>
        <v>0</v>
      </c>
      <c r="I24" s="112">
        <v>35</v>
      </c>
      <c r="J24" s="103">
        <v>35</v>
      </c>
      <c r="K24" s="112"/>
      <c r="L24" s="103">
        <v>0</v>
      </c>
      <c r="M24" s="112"/>
      <c r="N24" s="103">
        <v>0</v>
      </c>
      <c r="O24" s="112">
        <v>5</v>
      </c>
      <c r="P24" s="101">
        <f t="shared" si="12"/>
        <v>40</v>
      </c>
      <c r="Q24" s="112">
        <v>3</v>
      </c>
      <c r="R24" s="101">
        <f t="shared" si="13"/>
        <v>36</v>
      </c>
      <c r="S24" s="112"/>
      <c r="T24" s="104">
        <f t="shared" si="14"/>
        <v>0</v>
      </c>
      <c r="U24" s="112"/>
      <c r="V24" s="101">
        <f t="shared" si="15"/>
        <v>0</v>
      </c>
      <c r="W24" s="105">
        <f t="shared" si="16"/>
        <v>581</v>
      </c>
      <c r="X24" s="111"/>
      <c r="Y24" s="101">
        <f t="shared" si="17"/>
        <v>0</v>
      </c>
      <c r="Z24" s="112"/>
      <c r="AA24" s="101">
        <f t="shared" si="18"/>
        <v>0</v>
      </c>
      <c r="AB24" s="112">
        <v>1</v>
      </c>
      <c r="AC24" s="101">
        <f t="shared" si="19"/>
        <v>12</v>
      </c>
      <c r="AD24" s="112"/>
      <c r="AE24" s="104">
        <f t="shared" si="20"/>
        <v>0</v>
      </c>
      <c r="AF24" s="107">
        <f t="shared" si="21"/>
        <v>12</v>
      </c>
      <c r="AG24" s="112"/>
      <c r="AH24" s="101">
        <f t="shared" si="22"/>
        <v>0</v>
      </c>
      <c r="AI24" s="112"/>
      <c r="AJ24" s="101">
        <f t="shared" si="23"/>
        <v>0</v>
      </c>
      <c r="AK24" s="108">
        <v>0</v>
      </c>
      <c r="AL24" s="125">
        <f t="shared" si="24"/>
        <v>593</v>
      </c>
      <c r="AM24" s="62"/>
    </row>
    <row r="25" spans="1:39" ht="18" customHeight="1" x14ac:dyDescent="0.25">
      <c r="A25" s="117">
        <f t="shared" si="9"/>
        <v>3</v>
      </c>
      <c r="B25" s="109" t="s">
        <v>68</v>
      </c>
      <c r="C25" s="109" t="s">
        <v>69</v>
      </c>
      <c r="D25" s="110">
        <v>69</v>
      </c>
      <c r="E25" s="111">
        <v>151</v>
      </c>
      <c r="F25" s="101">
        <f t="shared" si="10"/>
        <v>302</v>
      </c>
      <c r="G25" s="112"/>
      <c r="H25" s="101">
        <f t="shared" si="11"/>
        <v>0</v>
      </c>
      <c r="I25" s="112">
        <v>56</v>
      </c>
      <c r="J25" s="103">
        <v>53.333333333333336</v>
      </c>
      <c r="K25" s="112"/>
      <c r="L25" s="103">
        <v>0</v>
      </c>
      <c r="M25" s="112"/>
      <c r="N25" s="103">
        <v>0</v>
      </c>
      <c r="O25" s="112">
        <v>5</v>
      </c>
      <c r="P25" s="101">
        <f t="shared" si="12"/>
        <v>40</v>
      </c>
      <c r="Q25" s="112">
        <v>3</v>
      </c>
      <c r="R25" s="101">
        <f t="shared" si="13"/>
        <v>36</v>
      </c>
      <c r="S25" s="112"/>
      <c r="T25" s="104">
        <f t="shared" si="14"/>
        <v>0</v>
      </c>
      <c r="U25" s="112"/>
      <c r="V25" s="101">
        <f t="shared" si="15"/>
        <v>0</v>
      </c>
      <c r="W25" s="105">
        <f t="shared" si="16"/>
        <v>431.33333333333331</v>
      </c>
      <c r="X25" s="111"/>
      <c r="Y25" s="101">
        <f t="shared" si="17"/>
        <v>0</v>
      </c>
      <c r="Z25" s="112">
        <v>1</v>
      </c>
      <c r="AA25" s="101">
        <f t="shared" si="18"/>
        <v>16</v>
      </c>
      <c r="AB25" s="112"/>
      <c r="AC25" s="101">
        <f t="shared" si="19"/>
        <v>0</v>
      </c>
      <c r="AD25" s="112"/>
      <c r="AE25" s="104">
        <f t="shared" si="20"/>
        <v>0</v>
      </c>
      <c r="AF25" s="107">
        <f t="shared" si="21"/>
        <v>16</v>
      </c>
      <c r="AG25" s="112"/>
      <c r="AH25" s="101">
        <f t="shared" si="22"/>
        <v>0</v>
      </c>
      <c r="AI25" s="112"/>
      <c r="AJ25" s="101">
        <f t="shared" si="23"/>
        <v>0</v>
      </c>
      <c r="AK25" s="108">
        <v>0</v>
      </c>
      <c r="AL25" s="125">
        <f t="shared" si="24"/>
        <v>447.33333333333331</v>
      </c>
      <c r="AM25" s="62"/>
    </row>
    <row r="26" spans="1:39" ht="18" customHeight="1" x14ac:dyDescent="0.25">
      <c r="A26" s="117">
        <f t="shared" si="9"/>
        <v>4</v>
      </c>
      <c r="B26" s="109" t="s">
        <v>70</v>
      </c>
      <c r="C26" s="109" t="s">
        <v>71</v>
      </c>
      <c r="D26" s="110">
        <v>72</v>
      </c>
      <c r="E26" s="111">
        <v>91</v>
      </c>
      <c r="F26" s="101">
        <f t="shared" si="10"/>
        <v>182</v>
      </c>
      <c r="G26" s="112"/>
      <c r="H26" s="101">
        <f t="shared" si="11"/>
        <v>0</v>
      </c>
      <c r="I26" s="112">
        <v>64</v>
      </c>
      <c r="J26" s="103">
        <v>59</v>
      </c>
      <c r="K26" s="112"/>
      <c r="L26" s="103">
        <v>0</v>
      </c>
      <c r="M26" s="112"/>
      <c r="N26" s="103">
        <v>0</v>
      </c>
      <c r="O26" s="112">
        <v>5</v>
      </c>
      <c r="P26" s="101">
        <f t="shared" si="12"/>
        <v>40</v>
      </c>
      <c r="Q26" s="112">
        <v>1</v>
      </c>
      <c r="R26" s="101">
        <f t="shared" si="13"/>
        <v>12</v>
      </c>
      <c r="S26" s="112"/>
      <c r="T26" s="104">
        <f t="shared" si="14"/>
        <v>0</v>
      </c>
      <c r="U26" s="112" t="s">
        <v>61</v>
      </c>
      <c r="V26" s="101">
        <f t="shared" si="15"/>
        <v>40</v>
      </c>
      <c r="W26" s="105">
        <f t="shared" si="16"/>
        <v>333</v>
      </c>
      <c r="X26" s="111" t="s">
        <v>61</v>
      </c>
      <c r="Y26" s="101">
        <f t="shared" si="17"/>
        <v>24</v>
      </c>
      <c r="Z26" s="112">
        <v>1</v>
      </c>
      <c r="AA26" s="101">
        <f t="shared" si="18"/>
        <v>16</v>
      </c>
      <c r="AB26" s="112"/>
      <c r="AC26" s="101">
        <f t="shared" si="19"/>
        <v>0</v>
      </c>
      <c r="AD26" s="112"/>
      <c r="AE26" s="104">
        <f t="shared" si="20"/>
        <v>0</v>
      </c>
      <c r="AF26" s="107">
        <f t="shared" si="21"/>
        <v>40</v>
      </c>
      <c r="AG26" s="112"/>
      <c r="AH26" s="101">
        <f t="shared" si="22"/>
        <v>0</v>
      </c>
      <c r="AI26" s="112"/>
      <c r="AJ26" s="101">
        <f t="shared" si="23"/>
        <v>0</v>
      </c>
      <c r="AK26" s="108">
        <v>0</v>
      </c>
      <c r="AL26" s="125">
        <f t="shared" si="24"/>
        <v>373</v>
      </c>
      <c r="AM26" s="62"/>
    </row>
    <row r="27" spans="1:39" ht="18" customHeight="1" x14ac:dyDescent="0.25">
      <c r="A27" s="117">
        <f t="shared" si="9"/>
        <v>5</v>
      </c>
      <c r="B27" s="109" t="s">
        <v>126</v>
      </c>
      <c r="C27" s="109" t="s">
        <v>127</v>
      </c>
      <c r="D27" s="110">
        <v>49</v>
      </c>
      <c r="E27" s="111">
        <v>79</v>
      </c>
      <c r="F27" s="101">
        <f t="shared" si="10"/>
        <v>158</v>
      </c>
      <c r="G27" s="112"/>
      <c r="H27" s="101">
        <f t="shared" si="11"/>
        <v>0</v>
      </c>
      <c r="I27" s="112">
        <f>48+32</f>
        <v>80</v>
      </c>
      <c r="J27" s="103">
        <f>48+21</f>
        <v>69</v>
      </c>
      <c r="K27" s="112"/>
      <c r="L27" s="103">
        <v>0</v>
      </c>
      <c r="M27" s="112"/>
      <c r="N27" s="103">
        <v>0</v>
      </c>
      <c r="O27" s="112">
        <v>5</v>
      </c>
      <c r="P27" s="101">
        <f t="shared" si="12"/>
        <v>40</v>
      </c>
      <c r="Q27" s="112"/>
      <c r="R27" s="101">
        <f t="shared" si="13"/>
        <v>0</v>
      </c>
      <c r="S27" s="112">
        <v>5</v>
      </c>
      <c r="T27" s="104">
        <f t="shared" si="14"/>
        <v>20</v>
      </c>
      <c r="U27" s="112" t="s">
        <v>61</v>
      </c>
      <c r="V27" s="101">
        <f t="shared" si="15"/>
        <v>40</v>
      </c>
      <c r="W27" s="105">
        <f t="shared" si="16"/>
        <v>327</v>
      </c>
      <c r="X27" s="111" t="s">
        <v>61</v>
      </c>
      <c r="Y27" s="101">
        <f t="shared" si="17"/>
        <v>24</v>
      </c>
      <c r="Z27" s="112"/>
      <c r="AA27" s="101">
        <f t="shared" si="18"/>
        <v>0</v>
      </c>
      <c r="AB27" s="112"/>
      <c r="AC27" s="101">
        <f t="shared" si="19"/>
        <v>0</v>
      </c>
      <c r="AD27" s="112" t="s">
        <v>61</v>
      </c>
      <c r="AE27" s="104">
        <f t="shared" si="20"/>
        <v>24</v>
      </c>
      <c r="AF27" s="107">
        <f t="shared" si="21"/>
        <v>48</v>
      </c>
      <c r="AG27" s="112"/>
      <c r="AH27" s="101">
        <f t="shared" si="22"/>
        <v>0</v>
      </c>
      <c r="AI27" s="112"/>
      <c r="AJ27" s="101">
        <f t="shared" si="23"/>
        <v>0</v>
      </c>
      <c r="AK27" s="108">
        <v>0</v>
      </c>
      <c r="AL27" s="125">
        <f t="shared" si="24"/>
        <v>375</v>
      </c>
      <c r="AM27" s="62"/>
    </row>
    <row r="28" spans="1:39" ht="18" customHeight="1" x14ac:dyDescent="0.25">
      <c r="A28" s="117">
        <f t="shared" si="9"/>
        <v>6</v>
      </c>
      <c r="B28" s="109" t="s">
        <v>128</v>
      </c>
      <c r="C28" s="109" t="s">
        <v>129</v>
      </c>
      <c r="D28" s="110">
        <v>58</v>
      </c>
      <c r="E28" s="111">
        <v>43</v>
      </c>
      <c r="F28" s="101">
        <f t="shared" si="10"/>
        <v>86</v>
      </c>
      <c r="G28" s="112"/>
      <c r="H28" s="101">
        <f t="shared" si="11"/>
        <v>0</v>
      </c>
      <c r="I28" s="112">
        <f>48+42</f>
        <v>90</v>
      </c>
      <c r="J28" s="103">
        <f>48+28</f>
        <v>76</v>
      </c>
      <c r="K28" s="112"/>
      <c r="L28" s="103">
        <v>0</v>
      </c>
      <c r="M28" s="112">
        <v>2</v>
      </c>
      <c r="N28" s="103">
        <v>2</v>
      </c>
      <c r="O28" s="112">
        <v>2</v>
      </c>
      <c r="P28" s="101">
        <f t="shared" si="12"/>
        <v>16</v>
      </c>
      <c r="Q28" s="112"/>
      <c r="R28" s="101">
        <f t="shared" si="13"/>
        <v>0</v>
      </c>
      <c r="S28" s="112">
        <v>2</v>
      </c>
      <c r="T28" s="104">
        <f t="shared" si="14"/>
        <v>8</v>
      </c>
      <c r="U28" s="112"/>
      <c r="V28" s="101">
        <f t="shared" si="15"/>
        <v>0</v>
      </c>
      <c r="W28" s="105">
        <f t="shared" si="16"/>
        <v>188</v>
      </c>
      <c r="X28" s="111"/>
      <c r="Y28" s="101">
        <f t="shared" si="17"/>
        <v>0</v>
      </c>
      <c r="Z28" s="112"/>
      <c r="AA28" s="101">
        <f t="shared" si="18"/>
        <v>0</v>
      </c>
      <c r="AB28" s="112"/>
      <c r="AC28" s="101">
        <f t="shared" si="19"/>
        <v>0</v>
      </c>
      <c r="AD28" s="112" t="s">
        <v>61</v>
      </c>
      <c r="AE28" s="104">
        <f t="shared" si="20"/>
        <v>24</v>
      </c>
      <c r="AF28" s="107">
        <f t="shared" si="21"/>
        <v>24</v>
      </c>
      <c r="AG28" s="112"/>
      <c r="AH28" s="101">
        <f t="shared" si="22"/>
        <v>0</v>
      </c>
      <c r="AI28" s="112"/>
      <c r="AJ28" s="101">
        <f t="shared" si="23"/>
        <v>0</v>
      </c>
      <c r="AK28" s="108">
        <v>0</v>
      </c>
      <c r="AL28" s="125">
        <f t="shared" si="24"/>
        <v>212</v>
      </c>
      <c r="AM28" s="62"/>
    </row>
    <row r="29" spans="1:39" ht="18" customHeight="1" x14ac:dyDescent="0.25">
      <c r="A29" s="117">
        <f t="shared" si="9"/>
        <v>7</v>
      </c>
      <c r="B29" s="109" t="s">
        <v>130</v>
      </c>
      <c r="C29" s="109" t="s">
        <v>131</v>
      </c>
      <c r="D29" s="110">
        <v>69</v>
      </c>
      <c r="E29" s="111">
        <v>55</v>
      </c>
      <c r="F29" s="101">
        <f t="shared" si="10"/>
        <v>110</v>
      </c>
      <c r="G29" s="112"/>
      <c r="H29" s="101">
        <f t="shared" si="11"/>
        <v>0</v>
      </c>
      <c r="I29" s="112">
        <f>48+38</f>
        <v>86</v>
      </c>
      <c r="J29" s="103">
        <f>48+24</f>
        <v>72</v>
      </c>
      <c r="K29" s="112"/>
      <c r="L29" s="103">
        <v>0</v>
      </c>
      <c r="M29" s="112"/>
      <c r="N29" s="103">
        <v>0</v>
      </c>
      <c r="O29" s="112">
        <v>4</v>
      </c>
      <c r="P29" s="101">
        <f t="shared" si="12"/>
        <v>32</v>
      </c>
      <c r="Q29" s="112"/>
      <c r="R29" s="101">
        <f t="shared" si="13"/>
        <v>0</v>
      </c>
      <c r="S29" s="112">
        <v>4</v>
      </c>
      <c r="T29" s="104">
        <f t="shared" si="14"/>
        <v>16</v>
      </c>
      <c r="U29" s="112"/>
      <c r="V29" s="101">
        <f t="shared" si="15"/>
        <v>0</v>
      </c>
      <c r="W29" s="105">
        <f t="shared" si="16"/>
        <v>230</v>
      </c>
      <c r="X29" s="111"/>
      <c r="Y29" s="101">
        <f t="shared" si="17"/>
        <v>0</v>
      </c>
      <c r="Z29" s="112"/>
      <c r="AA29" s="101">
        <f t="shared" si="18"/>
        <v>0</v>
      </c>
      <c r="AB29" s="112"/>
      <c r="AC29" s="101">
        <f t="shared" si="19"/>
        <v>0</v>
      </c>
      <c r="AD29" s="112"/>
      <c r="AE29" s="104">
        <f t="shared" si="20"/>
        <v>0</v>
      </c>
      <c r="AF29" s="107">
        <f t="shared" si="21"/>
        <v>0</v>
      </c>
      <c r="AG29" s="112"/>
      <c r="AH29" s="101">
        <f t="shared" si="22"/>
        <v>0</v>
      </c>
      <c r="AI29" s="112"/>
      <c r="AJ29" s="101">
        <f t="shared" si="23"/>
        <v>0</v>
      </c>
      <c r="AK29" s="108">
        <v>0</v>
      </c>
      <c r="AL29" s="125">
        <f t="shared" si="24"/>
        <v>230</v>
      </c>
      <c r="AM29" s="62"/>
    </row>
    <row r="30" spans="1:39" ht="18" customHeight="1" x14ac:dyDescent="0.25">
      <c r="A30" s="117">
        <f t="shared" si="9"/>
        <v>8</v>
      </c>
      <c r="B30" s="109" t="s">
        <v>132</v>
      </c>
      <c r="C30" s="109" t="s">
        <v>133</v>
      </c>
      <c r="D30" s="110">
        <v>67</v>
      </c>
      <c r="E30" s="111">
        <v>79</v>
      </c>
      <c r="F30" s="101">
        <f t="shared" si="10"/>
        <v>158</v>
      </c>
      <c r="G30" s="112"/>
      <c r="H30" s="101">
        <f t="shared" si="11"/>
        <v>0</v>
      </c>
      <c r="I30" s="112">
        <f>48+44</f>
        <v>92</v>
      </c>
      <c r="J30" s="103">
        <f>48+44</f>
        <v>92</v>
      </c>
      <c r="K30" s="112"/>
      <c r="L30" s="103">
        <v>0</v>
      </c>
      <c r="M30" s="112"/>
      <c r="N30" s="103">
        <v>0</v>
      </c>
      <c r="O30" s="112">
        <v>4</v>
      </c>
      <c r="P30" s="101">
        <f t="shared" si="12"/>
        <v>32</v>
      </c>
      <c r="Q30" s="112"/>
      <c r="R30" s="101">
        <f t="shared" si="13"/>
        <v>0</v>
      </c>
      <c r="S30" s="112">
        <v>4</v>
      </c>
      <c r="T30" s="104">
        <f t="shared" si="14"/>
        <v>16</v>
      </c>
      <c r="U30" s="112"/>
      <c r="V30" s="101">
        <f t="shared" si="15"/>
        <v>0</v>
      </c>
      <c r="W30" s="105">
        <f t="shared" si="16"/>
        <v>298</v>
      </c>
      <c r="X30" s="111"/>
      <c r="Y30" s="101">
        <f t="shared" si="17"/>
        <v>0</v>
      </c>
      <c r="Z30" s="112"/>
      <c r="AA30" s="101">
        <f t="shared" si="18"/>
        <v>0</v>
      </c>
      <c r="AB30" s="112"/>
      <c r="AC30" s="101">
        <f t="shared" si="19"/>
        <v>0</v>
      </c>
      <c r="AD30" s="112"/>
      <c r="AE30" s="104">
        <f t="shared" si="20"/>
        <v>0</v>
      </c>
      <c r="AF30" s="107">
        <f t="shared" si="21"/>
        <v>0</v>
      </c>
      <c r="AG30" s="112"/>
      <c r="AH30" s="101">
        <f t="shared" si="22"/>
        <v>0</v>
      </c>
      <c r="AI30" s="112"/>
      <c r="AJ30" s="101">
        <f t="shared" si="23"/>
        <v>0</v>
      </c>
      <c r="AK30" s="108">
        <v>0</v>
      </c>
      <c r="AL30" s="125">
        <f t="shared" si="24"/>
        <v>298</v>
      </c>
      <c r="AM30" s="62"/>
    </row>
    <row r="31" spans="1:39" ht="18" customHeight="1" x14ac:dyDescent="0.25">
      <c r="A31" s="117"/>
      <c r="B31" s="192" t="s">
        <v>134</v>
      </c>
      <c r="C31" s="193"/>
      <c r="D31" s="194"/>
      <c r="E31" s="111"/>
      <c r="F31" s="101"/>
      <c r="G31" s="112"/>
      <c r="H31" s="101"/>
      <c r="I31" s="112"/>
      <c r="J31" s="103"/>
      <c r="K31" s="112"/>
      <c r="L31" s="103"/>
      <c r="M31" s="112"/>
      <c r="N31" s="103"/>
      <c r="O31" s="112"/>
      <c r="P31" s="101"/>
      <c r="Q31" s="112"/>
      <c r="R31" s="101"/>
      <c r="S31" s="112"/>
      <c r="T31" s="104"/>
      <c r="U31" s="112"/>
      <c r="V31" s="101"/>
      <c r="W31" s="105"/>
      <c r="X31" s="111"/>
      <c r="Y31" s="101"/>
      <c r="Z31" s="112"/>
      <c r="AA31" s="101"/>
      <c r="AB31" s="112"/>
      <c r="AC31" s="101"/>
      <c r="AD31" s="112"/>
      <c r="AE31" s="104"/>
      <c r="AF31" s="107"/>
      <c r="AG31" s="112"/>
      <c r="AH31" s="101"/>
      <c r="AI31" s="112"/>
      <c r="AJ31" s="101"/>
      <c r="AK31" s="108"/>
      <c r="AL31" s="125"/>
      <c r="AM31" s="62"/>
    </row>
    <row r="32" spans="1:39" ht="18" customHeight="1" x14ac:dyDescent="0.25">
      <c r="A32" s="117">
        <v>1</v>
      </c>
      <c r="B32" s="109" t="s">
        <v>135</v>
      </c>
      <c r="C32" s="109" t="s">
        <v>136</v>
      </c>
      <c r="D32" s="110">
        <v>60</v>
      </c>
      <c r="E32" s="111">
        <v>43</v>
      </c>
      <c r="F32" s="101">
        <f t="shared" si="10"/>
        <v>86</v>
      </c>
      <c r="G32" s="112"/>
      <c r="H32" s="101"/>
      <c r="I32" s="112">
        <v>350</v>
      </c>
      <c r="J32" s="103">
        <f>48+201</f>
        <v>249</v>
      </c>
      <c r="K32" s="112"/>
      <c r="L32" s="103"/>
      <c r="M32" s="112"/>
      <c r="N32" s="103"/>
      <c r="O32" s="112">
        <v>3</v>
      </c>
      <c r="P32" s="101">
        <f t="shared" si="12"/>
        <v>24</v>
      </c>
      <c r="Q32" s="112"/>
      <c r="R32" s="101">
        <f t="shared" si="13"/>
        <v>0</v>
      </c>
      <c r="S32" s="112">
        <v>3</v>
      </c>
      <c r="T32" s="104">
        <f t="shared" si="14"/>
        <v>12</v>
      </c>
      <c r="U32" s="112"/>
      <c r="V32" s="101">
        <f t="shared" si="15"/>
        <v>0</v>
      </c>
      <c r="W32" s="105">
        <f t="shared" si="16"/>
        <v>371</v>
      </c>
      <c r="X32" s="111"/>
      <c r="Y32" s="101">
        <f t="shared" si="17"/>
        <v>0</v>
      </c>
      <c r="Z32" s="112"/>
      <c r="AA32" s="101">
        <f t="shared" si="18"/>
        <v>0</v>
      </c>
      <c r="AB32" s="112"/>
      <c r="AC32" s="101">
        <f t="shared" si="19"/>
        <v>0</v>
      </c>
      <c r="AD32" s="112"/>
      <c r="AE32" s="104">
        <f t="shared" si="20"/>
        <v>0</v>
      </c>
      <c r="AF32" s="107"/>
      <c r="AG32" s="112"/>
      <c r="AH32" s="101">
        <f t="shared" si="22"/>
        <v>0</v>
      </c>
      <c r="AI32" s="112"/>
      <c r="AJ32" s="101">
        <f>IF(AI32="si",12,0)</f>
        <v>0</v>
      </c>
      <c r="AK32" s="108">
        <v>0</v>
      </c>
      <c r="AL32" s="125">
        <f>W32+AF32+AK32</f>
        <v>371</v>
      </c>
      <c r="AM32" s="62"/>
    </row>
    <row r="33" spans="1:39" ht="18" customHeight="1" x14ac:dyDescent="0.25">
      <c r="A33" s="117">
        <v>2</v>
      </c>
      <c r="B33" s="109" t="s">
        <v>137</v>
      </c>
      <c r="C33" s="109" t="s">
        <v>138</v>
      </c>
      <c r="D33" s="110">
        <v>62</v>
      </c>
      <c r="E33" s="111">
        <v>271</v>
      </c>
      <c r="F33" s="101">
        <f t="shared" si="10"/>
        <v>542</v>
      </c>
      <c r="G33" s="112"/>
      <c r="H33" s="101"/>
      <c r="I33" s="112">
        <v>11</v>
      </c>
      <c r="J33" s="103">
        <v>35</v>
      </c>
      <c r="K33" s="112"/>
      <c r="L33" s="103"/>
      <c r="M33" s="112"/>
      <c r="N33" s="103"/>
      <c r="O33" s="112">
        <v>5</v>
      </c>
      <c r="P33" s="101">
        <f t="shared" si="12"/>
        <v>40</v>
      </c>
      <c r="Q33" s="112">
        <v>8</v>
      </c>
      <c r="R33" s="101">
        <f t="shared" si="13"/>
        <v>96</v>
      </c>
      <c r="S33" s="112">
        <v>13</v>
      </c>
      <c r="T33" s="104">
        <f t="shared" si="14"/>
        <v>52</v>
      </c>
      <c r="U33" s="112" t="s">
        <v>61</v>
      </c>
      <c r="V33" s="101">
        <f t="shared" si="15"/>
        <v>40</v>
      </c>
      <c r="W33" s="105">
        <f t="shared" si="16"/>
        <v>805</v>
      </c>
      <c r="X33" s="111"/>
      <c r="Y33" s="101">
        <f t="shared" si="17"/>
        <v>0</v>
      </c>
      <c r="Z33" s="112"/>
      <c r="AA33" s="101">
        <f t="shared" si="18"/>
        <v>0</v>
      </c>
      <c r="AB33" s="112"/>
      <c r="AC33" s="101">
        <f t="shared" si="19"/>
        <v>0</v>
      </c>
      <c r="AD33" s="112"/>
      <c r="AE33" s="104">
        <f t="shared" si="20"/>
        <v>0</v>
      </c>
      <c r="AF33" s="107"/>
      <c r="AG33" s="112"/>
      <c r="AH33" s="101">
        <f t="shared" si="22"/>
        <v>0</v>
      </c>
      <c r="AI33" s="112"/>
      <c r="AJ33" s="101">
        <f>IF(AI33="si",12,0)</f>
        <v>0</v>
      </c>
      <c r="AK33" s="108">
        <v>0</v>
      </c>
      <c r="AL33" s="125">
        <f>W33+AF33+AK33</f>
        <v>805</v>
      </c>
      <c r="AM33" s="62"/>
    </row>
    <row r="34" spans="1:39" ht="18" customHeight="1" x14ac:dyDescent="0.25">
      <c r="A34" s="117"/>
      <c r="B34" s="192" t="s">
        <v>139</v>
      </c>
      <c r="C34" s="193"/>
      <c r="D34" s="193"/>
      <c r="E34" s="111"/>
      <c r="F34" s="101"/>
      <c r="G34" s="112"/>
      <c r="H34" s="101"/>
      <c r="I34" s="112"/>
      <c r="J34" s="103"/>
      <c r="K34" s="112"/>
      <c r="L34" s="103"/>
      <c r="M34" s="112"/>
      <c r="N34" s="103"/>
      <c r="O34" s="112"/>
      <c r="P34" s="101"/>
      <c r="Q34" s="112"/>
      <c r="R34" s="101"/>
      <c r="S34" s="112"/>
      <c r="T34" s="104"/>
      <c r="U34" s="112"/>
      <c r="V34" s="101"/>
      <c r="W34" s="105"/>
      <c r="X34" s="111"/>
      <c r="Y34" s="101"/>
      <c r="Z34" s="112"/>
      <c r="AA34" s="101"/>
      <c r="AB34" s="112"/>
      <c r="AC34" s="101"/>
      <c r="AD34" s="112"/>
      <c r="AE34" s="104"/>
      <c r="AF34" s="107"/>
      <c r="AG34" s="112"/>
      <c r="AH34" s="101"/>
      <c r="AI34" s="112"/>
      <c r="AJ34" s="101"/>
      <c r="AK34" s="108"/>
      <c r="AL34" s="125"/>
      <c r="AM34" s="62"/>
    </row>
    <row r="35" spans="1:39" ht="18" customHeight="1" x14ac:dyDescent="0.25">
      <c r="A35" s="117"/>
      <c r="B35" s="109" t="s">
        <v>140</v>
      </c>
      <c r="C35" s="109" t="s">
        <v>141</v>
      </c>
      <c r="D35" s="110">
        <v>53</v>
      </c>
      <c r="E35" s="111">
        <v>132</v>
      </c>
      <c r="F35" s="101">
        <f t="shared" si="10"/>
        <v>264</v>
      </c>
      <c r="G35" s="112"/>
      <c r="H35" s="101"/>
      <c r="I35" s="112">
        <v>31</v>
      </c>
      <c r="J35" s="103">
        <v>31</v>
      </c>
      <c r="K35" s="112"/>
      <c r="L35" s="103"/>
      <c r="M35" s="112"/>
      <c r="N35" s="103"/>
      <c r="O35" s="112">
        <v>5</v>
      </c>
      <c r="P35" s="101">
        <f t="shared" si="12"/>
        <v>40</v>
      </c>
      <c r="Q35" s="112"/>
      <c r="R35" s="101">
        <f t="shared" si="13"/>
        <v>0</v>
      </c>
      <c r="S35" s="112">
        <v>5</v>
      </c>
      <c r="T35" s="104">
        <f t="shared" si="14"/>
        <v>20</v>
      </c>
      <c r="U35" s="112" t="s">
        <v>61</v>
      </c>
      <c r="V35" s="101">
        <f t="shared" si="15"/>
        <v>40</v>
      </c>
      <c r="W35" s="105">
        <f t="shared" si="16"/>
        <v>395</v>
      </c>
      <c r="X35" s="111"/>
      <c r="Y35" s="101">
        <f t="shared" si="17"/>
        <v>0</v>
      </c>
      <c r="Z35" s="112"/>
      <c r="AA35" s="101">
        <f t="shared" si="18"/>
        <v>0</v>
      </c>
      <c r="AB35" s="112"/>
      <c r="AC35" s="101">
        <f t="shared" si="19"/>
        <v>0</v>
      </c>
      <c r="AD35" s="112"/>
      <c r="AE35" s="104">
        <f t="shared" si="20"/>
        <v>0</v>
      </c>
      <c r="AF35" s="107"/>
      <c r="AG35" s="112"/>
      <c r="AH35" s="101">
        <f t="shared" si="22"/>
        <v>0</v>
      </c>
      <c r="AI35" s="112"/>
      <c r="AJ35" s="101">
        <f>IF(AI35="si",12,0)</f>
        <v>0</v>
      </c>
      <c r="AK35" s="108">
        <v>0</v>
      </c>
      <c r="AL35" s="125">
        <f>W35+AF35+AK35</f>
        <v>395</v>
      </c>
      <c r="AM35" s="62"/>
    </row>
    <row r="36" spans="1:39" ht="18" customHeight="1" x14ac:dyDescent="0.25">
      <c r="A36" s="117" t="e">
        <f>1 +#REF!</f>
        <v>#REF!</v>
      </c>
      <c r="B36" s="189" t="s">
        <v>100</v>
      </c>
      <c r="C36" s="190"/>
      <c r="D36" s="190"/>
      <c r="E36" s="111"/>
      <c r="F36" s="101"/>
      <c r="G36" s="112"/>
      <c r="H36" s="101"/>
      <c r="I36" s="112"/>
      <c r="J36" s="103"/>
      <c r="K36" s="112"/>
      <c r="L36" s="103"/>
      <c r="M36" s="112"/>
      <c r="N36" s="103"/>
      <c r="O36" s="112"/>
      <c r="P36" s="101"/>
      <c r="Q36" s="112"/>
      <c r="R36" s="101"/>
      <c r="S36" s="112"/>
      <c r="T36" s="104"/>
      <c r="U36" s="112"/>
      <c r="V36" s="101"/>
      <c r="W36" s="105"/>
      <c r="X36" s="111"/>
      <c r="Y36" s="101"/>
      <c r="Z36" s="112"/>
      <c r="AA36" s="101"/>
      <c r="AB36" s="112"/>
      <c r="AC36" s="101"/>
      <c r="AD36" s="112"/>
      <c r="AE36" s="104"/>
      <c r="AF36" s="107"/>
      <c r="AG36" s="112"/>
      <c r="AH36" s="101"/>
      <c r="AI36" s="112"/>
      <c r="AJ36" s="101"/>
      <c r="AK36" s="108"/>
      <c r="AL36" s="125"/>
      <c r="AM36" s="62"/>
    </row>
    <row r="37" spans="1:39" ht="18" customHeight="1" x14ac:dyDescent="0.25">
      <c r="A37" s="117" t="e">
        <f t="shared" si="9"/>
        <v>#REF!</v>
      </c>
      <c r="B37" s="109" t="s">
        <v>72</v>
      </c>
      <c r="C37" s="109" t="s">
        <v>73</v>
      </c>
      <c r="D37" s="110">
        <v>54</v>
      </c>
      <c r="E37" s="111">
        <v>148</v>
      </c>
      <c r="F37" s="101">
        <f t="shared" si="10"/>
        <v>296</v>
      </c>
      <c r="G37" s="112"/>
      <c r="H37" s="101">
        <f>G37*2</f>
        <v>0</v>
      </c>
      <c r="I37" s="112">
        <v>157</v>
      </c>
      <c r="J37" s="103">
        <v>121</v>
      </c>
      <c r="K37" s="112"/>
      <c r="L37" s="103">
        <v>0</v>
      </c>
      <c r="M37" s="112">
        <v>1</v>
      </c>
      <c r="N37" s="103">
        <v>1</v>
      </c>
      <c r="O37" s="112">
        <v>5</v>
      </c>
      <c r="P37" s="101">
        <f t="shared" si="12"/>
        <v>40</v>
      </c>
      <c r="Q37" s="112">
        <v>5</v>
      </c>
      <c r="R37" s="101">
        <f t="shared" si="13"/>
        <v>60</v>
      </c>
      <c r="S37" s="112"/>
      <c r="T37" s="104">
        <f t="shared" si="14"/>
        <v>0</v>
      </c>
      <c r="U37" s="112"/>
      <c r="V37" s="101">
        <f t="shared" si="15"/>
        <v>0</v>
      </c>
      <c r="W37" s="105">
        <f t="shared" si="16"/>
        <v>518</v>
      </c>
      <c r="X37" s="111" t="s">
        <v>61</v>
      </c>
      <c r="Y37" s="101">
        <f t="shared" si="17"/>
        <v>24</v>
      </c>
      <c r="Z37" s="112"/>
      <c r="AA37" s="101">
        <f>Z37*16</f>
        <v>0</v>
      </c>
      <c r="AB37" s="112"/>
      <c r="AC37" s="101">
        <f t="shared" si="19"/>
        <v>0</v>
      </c>
      <c r="AD37" s="112"/>
      <c r="AE37" s="104">
        <f t="shared" si="20"/>
        <v>0</v>
      </c>
      <c r="AF37" s="107">
        <f t="shared" si="21"/>
        <v>24</v>
      </c>
      <c r="AG37" s="112"/>
      <c r="AH37" s="101">
        <f>IF(AG37="si",12,0)</f>
        <v>0</v>
      </c>
      <c r="AI37" s="112" t="s">
        <v>61</v>
      </c>
      <c r="AJ37" s="101">
        <f>IF(AI37="si",12,0)</f>
        <v>12</v>
      </c>
      <c r="AK37" s="108">
        <v>12</v>
      </c>
      <c r="AL37" s="125">
        <f t="shared" ref="AL37:AL51" si="25">W37+AF37+AK37</f>
        <v>554</v>
      </c>
      <c r="AM37" s="62"/>
    </row>
    <row r="38" spans="1:39" ht="18" customHeight="1" x14ac:dyDescent="0.25">
      <c r="A38" s="117"/>
      <c r="B38" s="189" t="s">
        <v>101</v>
      </c>
      <c r="C38" s="190"/>
      <c r="D38" s="190"/>
      <c r="E38" s="111"/>
      <c r="F38" s="101"/>
      <c r="G38" s="112"/>
      <c r="H38" s="101"/>
      <c r="I38" s="112"/>
      <c r="J38" s="103"/>
      <c r="K38" s="112"/>
      <c r="L38" s="103"/>
      <c r="M38" s="112"/>
      <c r="N38" s="103"/>
      <c r="O38" s="112"/>
      <c r="P38" s="101"/>
      <c r="Q38" s="112"/>
      <c r="R38" s="101"/>
      <c r="S38" s="112"/>
      <c r="T38" s="104"/>
      <c r="U38" s="112"/>
      <c r="V38" s="101"/>
      <c r="W38" s="105"/>
      <c r="X38" s="111"/>
      <c r="Y38" s="101"/>
      <c r="Z38" s="112"/>
      <c r="AA38" s="101"/>
      <c r="AB38" s="112"/>
      <c r="AC38" s="101"/>
      <c r="AD38" s="112"/>
      <c r="AE38" s="104"/>
      <c r="AF38" s="107"/>
      <c r="AG38" s="112"/>
      <c r="AH38" s="101"/>
      <c r="AI38" s="112"/>
      <c r="AJ38" s="101"/>
      <c r="AK38" s="108"/>
      <c r="AL38" s="125"/>
      <c r="AM38" s="62"/>
    </row>
    <row r="39" spans="1:39" ht="18" customHeight="1" x14ac:dyDescent="0.25">
      <c r="A39" s="117">
        <f>1 +A40</f>
        <v>2</v>
      </c>
      <c r="B39" s="109" t="s">
        <v>59</v>
      </c>
      <c r="C39" s="109" t="s">
        <v>76</v>
      </c>
      <c r="D39" s="110">
        <v>56</v>
      </c>
      <c r="E39" s="111">
        <v>171</v>
      </c>
      <c r="F39" s="101">
        <f>E39*2</f>
        <v>342</v>
      </c>
      <c r="G39" s="112"/>
      <c r="H39" s="101">
        <f t="shared" ref="H39:H51" si="26">G39*2</f>
        <v>0</v>
      </c>
      <c r="I39" s="112">
        <v>109</v>
      </c>
      <c r="J39" s="103">
        <v>88</v>
      </c>
      <c r="K39" s="112"/>
      <c r="L39" s="103">
        <v>0</v>
      </c>
      <c r="M39" s="112">
        <v>12</v>
      </c>
      <c r="N39" s="103">
        <v>12</v>
      </c>
      <c r="O39" s="112">
        <v>5</v>
      </c>
      <c r="P39" s="101">
        <f>IF(O39&gt;10,80,O39*8)</f>
        <v>40</v>
      </c>
      <c r="Q39" s="112">
        <v>9</v>
      </c>
      <c r="R39" s="101">
        <f>Q39*12</f>
        <v>108</v>
      </c>
      <c r="S39" s="112"/>
      <c r="T39" s="104">
        <f>S39*4</f>
        <v>0</v>
      </c>
      <c r="U39" s="112" t="s">
        <v>61</v>
      </c>
      <c r="V39" s="101">
        <f>IF(U39="si",40,0)</f>
        <v>40</v>
      </c>
      <c r="W39" s="105">
        <f>F39+H39+J39+L39+N39+P39+R39+T39+V39</f>
        <v>630</v>
      </c>
      <c r="X39" s="111"/>
      <c r="Y39" s="101">
        <f>IF(X39="si",24,0)</f>
        <v>0</v>
      </c>
      <c r="Z39" s="112"/>
      <c r="AA39" s="101">
        <f t="shared" ref="AA39:AA51" si="27">Z39*16</f>
        <v>0</v>
      </c>
      <c r="AB39" s="112">
        <v>1</v>
      </c>
      <c r="AC39" s="101">
        <f>AB39*12</f>
        <v>12</v>
      </c>
      <c r="AD39" s="112"/>
      <c r="AE39" s="104">
        <f>IF(AD39="si",24,0)</f>
        <v>0</v>
      </c>
      <c r="AF39" s="107">
        <f>Y39+AA39+AC39+AE39</f>
        <v>12</v>
      </c>
      <c r="AG39" s="112"/>
      <c r="AH39" s="101">
        <f t="shared" ref="AH39:AH51" si="28">IF(AG39="si",12,0)</f>
        <v>0</v>
      </c>
      <c r="AI39" s="112"/>
      <c r="AJ39" s="101">
        <f t="shared" ref="AJ39:AJ51" si="29">IF(AI39="si",12,0)</f>
        <v>0</v>
      </c>
      <c r="AK39" s="108">
        <v>0</v>
      </c>
      <c r="AL39" s="125">
        <f>W39+AF39+AK39</f>
        <v>642</v>
      </c>
      <c r="AM39" s="62"/>
    </row>
    <row r="40" spans="1:39" ht="18" customHeight="1" x14ac:dyDescent="0.25">
      <c r="A40" s="117">
        <f>1 +A38</f>
        <v>1</v>
      </c>
      <c r="B40" s="109" t="s">
        <v>74</v>
      </c>
      <c r="C40" s="109" t="s">
        <v>75</v>
      </c>
      <c r="D40" s="110">
        <v>55</v>
      </c>
      <c r="E40" s="111">
        <v>171</v>
      </c>
      <c r="F40" s="101">
        <f t="shared" si="10"/>
        <v>342</v>
      </c>
      <c r="G40" s="112"/>
      <c r="H40" s="101">
        <f t="shared" si="26"/>
        <v>0</v>
      </c>
      <c r="I40" s="112">
        <v>101</v>
      </c>
      <c r="J40" s="103">
        <v>83</v>
      </c>
      <c r="K40" s="112"/>
      <c r="L40" s="103">
        <v>0</v>
      </c>
      <c r="M40" s="112">
        <v>4</v>
      </c>
      <c r="N40" s="103">
        <v>4</v>
      </c>
      <c r="O40" s="112">
        <v>5</v>
      </c>
      <c r="P40" s="101">
        <f t="shared" si="12"/>
        <v>40</v>
      </c>
      <c r="Q40" s="112">
        <v>9</v>
      </c>
      <c r="R40" s="101">
        <f t="shared" si="13"/>
        <v>108</v>
      </c>
      <c r="S40" s="112"/>
      <c r="T40" s="104">
        <f t="shared" si="14"/>
        <v>0</v>
      </c>
      <c r="U40" s="112" t="s">
        <v>61</v>
      </c>
      <c r="V40" s="101">
        <f t="shared" si="15"/>
        <v>40</v>
      </c>
      <c r="W40" s="105">
        <f t="shared" si="16"/>
        <v>617</v>
      </c>
      <c r="X40" s="111" t="s">
        <v>61</v>
      </c>
      <c r="Y40" s="101">
        <f t="shared" si="17"/>
        <v>24</v>
      </c>
      <c r="Z40" s="112"/>
      <c r="AA40" s="101">
        <f t="shared" si="27"/>
        <v>0</v>
      </c>
      <c r="AB40" s="112"/>
      <c r="AC40" s="101">
        <f t="shared" si="19"/>
        <v>0</v>
      </c>
      <c r="AD40" s="112"/>
      <c r="AE40" s="104">
        <f t="shared" si="20"/>
        <v>0</v>
      </c>
      <c r="AF40" s="107">
        <f t="shared" si="21"/>
        <v>24</v>
      </c>
      <c r="AG40" s="112"/>
      <c r="AH40" s="101">
        <f t="shared" si="28"/>
        <v>0</v>
      </c>
      <c r="AI40" s="112"/>
      <c r="AJ40" s="101">
        <f t="shared" si="29"/>
        <v>0</v>
      </c>
      <c r="AK40" s="108">
        <v>0</v>
      </c>
      <c r="AL40" s="125">
        <f t="shared" si="25"/>
        <v>641</v>
      </c>
      <c r="AM40" s="62"/>
    </row>
    <row r="41" spans="1:39" ht="18" customHeight="1" x14ac:dyDescent="0.25">
      <c r="A41" s="117">
        <f>1 +A39</f>
        <v>3</v>
      </c>
      <c r="B41" s="109" t="s">
        <v>77</v>
      </c>
      <c r="C41" s="109" t="s">
        <v>78</v>
      </c>
      <c r="D41" s="110">
        <v>61</v>
      </c>
      <c r="E41" s="111">
        <v>171</v>
      </c>
      <c r="F41" s="101">
        <f t="shared" si="10"/>
        <v>342</v>
      </c>
      <c r="G41" s="112"/>
      <c r="H41" s="101">
        <f t="shared" si="26"/>
        <v>0</v>
      </c>
      <c r="I41" s="112">
        <v>86</v>
      </c>
      <c r="J41" s="103">
        <v>73.333333333333329</v>
      </c>
      <c r="K41" s="112"/>
      <c r="L41" s="103">
        <v>0</v>
      </c>
      <c r="M41" s="112">
        <v>3</v>
      </c>
      <c r="N41" s="103">
        <v>3</v>
      </c>
      <c r="O41" s="112">
        <v>5</v>
      </c>
      <c r="P41" s="101">
        <f t="shared" si="12"/>
        <v>40</v>
      </c>
      <c r="Q41" s="112">
        <v>9</v>
      </c>
      <c r="R41" s="101">
        <f t="shared" si="13"/>
        <v>108</v>
      </c>
      <c r="S41" s="112"/>
      <c r="T41" s="104">
        <f t="shared" si="14"/>
        <v>0</v>
      </c>
      <c r="U41" s="112" t="s">
        <v>61</v>
      </c>
      <c r="V41" s="101">
        <f t="shared" si="15"/>
        <v>40</v>
      </c>
      <c r="W41" s="105">
        <f t="shared" si="16"/>
        <v>606.33333333333326</v>
      </c>
      <c r="X41" s="111"/>
      <c r="Y41" s="101">
        <f t="shared" si="17"/>
        <v>0</v>
      </c>
      <c r="Z41" s="112"/>
      <c r="AA41" s="101">
        <f t="shared" si="27"/>
        <v>0</v>
      </c>
      <c r="AB41" s="112"/>
      <c r="AC41" s="101">
        <f t="shared" si="19"/>
        <v>0</v>
      </c>
      <c r="AD41" s="112"/>
      <c r="AE41" s="104">
        <f t="shared" si="20"/>
        <v>0</v>
      </c>
      <c r="AF41" s="107">
        <f t="shared" si="21"/>
        <v>0</v>
      </c>
      <c r="AG41" s="112"/>
      <c r="AH41" s="101">
        <f t="shared" si="28"/>
        <v>0</v>
      </c>
      <c r="AI41" s="112"/>
      <c r="AJ41" s="101">
        <f t="shared" si="29"/>
        <v>0</v>
      </c>
      <c r="AK41" s="108">
        <v>0</v>
      </c>
      <c r="AL41" s="125">
        <f t="shared" si="25"/>
        <v>606.33333333333326</v>
      </c>
      <c r="AM41" s="62"/>
    </row>
    <row r="42" spans="1:39" ht="18" customHeight="1" x14ac:dyDescent="0.25">
      <c r="A42" s="117">
        <f t="shared" si="9"/>
        <v>4</v>
      </c>
      <c r="B42" s="109" t="s">
        <v>79</v>
      </c>
      <c r="C42" s="109" t="s">
        <v>80</v>
      </c>
      <c r="D42" s="110">
        <v>64</v>
      </c>
      <c r="E42" s="111">
        <v>67</v>
      </c>
      <c r="F42" s="101">
        <f t="shared" si="10"/>
        <v>134</v>
      </c>
      <c r="G42" s="112"/>
      <c r="H42" s="101">
        <f t="shared" si="26"/>
        <v>0</v>
      </c>
      <c r="I42" s="112">
        <v>87</v>
      </c>
      <c r="J42" s="103">
        <v>74</v>
      </c>
      <c r="K42" s="112"/>
      <c r="L42" s="103">
        <v>0</v>
      </c>
      <c r="M42" s="112"/>
      <c r="N42" s="103">
        <v>0</v>
      </c>
      <c r="O42" s="112">
        <v>4</v>
      </c>
      <c r="P42" s="101">
        <f t="shared" si="12"/>
        <v>32</v>
      </c>
      <c r="Q42" s="112"/>
      <c r="R42" s="101">
        <f t="shared" si="13"/>
        <v>0</v>
      </c>
      <c r="S42" s="112"/>
      <c r="T42" s="104">
        <f t="shared" si="14"/>
        <v>0</v>
      </c>
      <c r="U42" s="112"/>
      <c r="V42" s="101"/>
      <c r="W42" s="105">
        <f t="shared" si="16"/>
        <v>240</v>
      </c>
      <c r="X42" s="111"/>
      <c r="Y42" s="101">
        <f t="shared" si="17"/>
        <v>0</v>
      </c>
      <c r="Z42" s="112"/>
      <c r="AA42" s="101">
        <f t="shared" si="27"/>
        <v>0</v>
      </c>
      <c r="AB42" s="112"/>
      <c r="AC42" s="101">
        <f t="shared" si="19"/>
        <v>0</v>
      </c>
      <c r="AD42" s="112"/>
      <c r="AE42" s="104">
        <f t="shared" si="20"/>
        <v>0</v>
      </c>
      <c r="AF42" s="107">
        <f t="shared" si="21"/>
        <v>0</v>
      </c>
      <c r="AG42" s="112"/>
      <c r="AH42" s="101">
        <f t="shared" si="28"/>
        <v>0</v>
      </c>
      <c r="AI42" s="112"/>
      <c r="AJ42" s="101">
        <f t="shared" si="29"/>
        <v>0</v>
      </c>
      <c r="AK42" s="108">
        <v>0</v>
      </c>
      <c r="AL42" s="125">
        <f t="shared" si="25"/>
        <v>240</v>
      </c>
      <c r="AM42" s="62"/>
    </row>
    <row r="43" spans="1:39" ht="18" customHeight="1" x14ac:dyDescent="0.25">
      <c r="A43" s="117">
        <f t="shared" si="9"/>
        <v>5</v>
      </c>
      <c r="B43" s="109" t="s">
        <v>81</v>
      </c>
      <c r="C43" s="109" t="s">
        <v>82</v>
      </c>
      <c r="D43" s="110">
        <v>49</v>
      </c>
      <c r="E43" s="111">
        <v>67</v>
      </c>
      <c r="F43" s="101">
        <f t="shared" si="10"/>
        <v>134</v>
      </c>
      <c r="G43" s="112"/>
      <c r="H43" s="101">
        <f t="shared" si="26"/>
        <v>0</v>
      </c>
      <c r="I43" s="112">
        <v>87</v>
      </c>
      <c r="J43" s="103">
        <v>74</v>
      </c>
      <c r="K43" s="112"/>
      <c r="L43" s="103">
        <v>0</v>
      </c>
      <c r="M43" s="112"/>
      <c r="N43" s="103">
        <v>0</v>
      </c>
      <c r="O43" s="112">
        <v>2</v>
      </c>
      <c r="P43" s="101">
        <f t="shared" si="12"/>
        <v>16</v>
      </c>
      <c r="Q43" s="112"/>
      <c r="R43" s="101">
        <f t="shared" si="13"/>
        <v>0</v>
      </c>
      <c r="S43" s="112"/>
      <c r="T43" s="104">
        <f t="shared" si="14"/>
        <v>0</v>
      </c>
      <c r="U43" s="112"/>
      <c r="V43" s="101">
        <f t="shared" si="15"/>
        <v>0</v>
      </c>
      <c r="W43" s="105">
        <f t="shared" si="16"/>
        <v>224</v>
      </c>
      <c r="X43" s="111"/>
      <c r="Y43" s="101">
        <f t="shared" si="17"/>
        <v>0</v>
      </c>
      <c r="Z43" s="112"/>
      <c r="AA43" s="101">
        <f t="shared" si="27"/>
        <v>0</v>
      </c>
      <c r="AB43" s="112"/>
      <c r="AC43" s="101">
        <f t="shared" si="19"/>
        <v>0</v>
      </c>
      <c r="AD43" s="112"/>
      <c r="AE43" s="104">
        <f t="shared" si="20"/>
        <v>0</v>
      </c>
      <c r="AF43" s="107">
        <f t="shared" si="21"/>
        <v>0</v>
      </c>
      <c r="AG43" s="112"/>
      <c r="AH43" s="101">
        <f t="shared" si="28"/>
        <v>0</v>
      </c>
      <c r="AI43" s="112"/>
      <c r="AJ43" s="101">
        <f t="shared" si="29"/>
        <v>0</v>
      </c>
      <c r="AK43" s="108">
        <v>0</v>
      </c>
      <c r="AL43" s="125">
        <f t="shared" si="25"/>
        <v>224</v>
      </c>
      <c r="AM43" s="62"/>
    </row>
    <row r="44" spans="1:39" ht="18" customHeight="1" x14ac:dyDescent="0.25">
      <c r="A44" s="117">
        <f t="shared" si="9"/>
        <v>6</v>
      </c>
      <c r="B44" s="109" t="s">
        <v>83</v>
      </c>
      <c r="C44" s="109" t="s">
        <v>84</v>
      </c>
      <c r="D44" s="110">
        <v>60</v>
      </c>
      <c r="E44" s="111">
        <v>55</v>
      </c>
      <c r="F44" s="101">
        <f t="shared" si="10"/>
        <v>110</v>
      </c>
      <c r="G44" s="112"/>
      <c r="H44" s="101">
        <f t="shared" si="26"/>
        <v>0</v>
      </c>
      <c r="I44" s="112">
        <v>92</v>
      </c>
      <c r="J44" s="103">
        <v>77.333333333333329</v>
      </c>
      <c r="K44" s="112"/>
      <c r="L44" s="103">
        <v>0</v>
      </c>
      <c r="M44" s="112"/>
      <c r="N44" s="103">
        <v>0</v>
      </c>
      <c r="O44" s="112">
        <v>2</v>
      </c>
      <c r="P44" s="101">
        <f t="shared" si="12"/>
        <v>16</v>
      </c>
      <c r="Q44" s="112"/>
      <c r="R44" s="101">
        <f t="shared" si="13"/>
        <v>0</v>
      </c>
      <c r="S44" s="112"/>
      <c r="T44" s="104">
        <f t="shared" si="14"/>
        <v>0</v>
      </c>
      <c r="U44" s="112"/>
      <c r="V44" s="101">
        <f t="shared" si="15"/>
        <v>0</v>
      </c>
      <c r="W44" s="105">
        <f t="shared" si="16"/>
        <v>203.33333333333331</v>
      </c>
      <c r="X44" s="111"/>
      <c r="Y44" s="101">
        <f t="shared" si="17"/>
        <v>0</v>
      </c>
      <c r="Z44" s="112"/>
      <c r="AA44" s="101">
        <f t="shared" si="27"/>
        <v>0</v>
      </c>
      <c r="AB44" s="112">
        <v>1</v>
      </c>
      <c r="AC44" s="101">
        <f t="shared" si="19"/>
        <v>12</v>
      </c>
      <c r="AD44" s="112"/>
      <c r="AE44" s="104">
        <f t="shared" si="20"/>
        <v>0</v>
      </c>
      <c r="AF44" s="107">
        <f t="shared" si="21"/>
        <v>12</v>
      </c>
      <c r="AG44" s="112"/>
      <c r="AH44" s="101">
        <f t="shared" si="28"/>
        <v>0</v>
      </c>
      <c r="AI44" s="112"/>
      <c r="AJ44" s="101">
        <f t="shared" si="29"/>
        <v>0</v>
      </c>
      <c r="AK44" s="108">
        <v>0</v>
      </c>
      <c r="AL44" s="125">
        <f t="shared" si="25"/>
        <v>215.33333333333331</v>
      </c>
      <c r="AM44" s="62"/>
    </row>
    <row r="45" spans="1:39" ht="18" customHeight="1" x14ac:dyDescent="0.25">
      <c r="A45" s="117">
        <f t="shared" si="9"/>
        <v>7</v>
      </c>
      <c r="B45" s="109" t="s">
        <v>85</v>
      </c>
      <c r="C45" s="109" t="s">
        <v>86</v>
      </c>
      <c r="D45" s="110">
        <v>68</v>
      </c>
      <c r="E45" s="111">
        <v>31</v>
      </c>
      <c r="F45" s="101">
        <f t="shared" si="10"/>
        <v>62</v>
      </c>
      <c r="G45" s="112"/>
      <c r="H45" s="101">
        <f t="shared" si="26"/>
        <v>0</v>
      </c>
      <c r="I45" s="112">
        <v>109</v>
      </c>
      <c r="J45" s="103">
        <v>88.666666666666657</v>
      </c>
      <c r="K45" s="112"/>
      <c r="L45" s="103">
        <v>0</v>
      </c>
      <c r="M45" s="112"/>
      <c r="N45" s="103">
        <v>0</v>
      </c>
      <c r="O45" s="112">
        <v>1</v>
      </c>
      <c r="P45" s="101">
        <f t="shared" si="12"/>
        <v>8</v>
      </c>
      <c r="Q45" s="112"/>
      <c r="R45" s="101">
        <f t="shared" si="13"/>
        <v>0</v>
      </c>
      <c r="S45" s="112"/>
      <c r="T45" s="104">
        <f t="shared" si="14"/>
        <v>0</v>
      </c>
      <c r="U45" s="112"/>
      <c r="V45" s="101">
        <f t="shared" si="15"/>
        <v>0</v>
      </c>
      <c r="W45" s="105">
        <f t="shared" si="16"/>
        <v>158.66666666666666</v>
      </c>
      <c r="X45" s="111" t="s">
        <v>61</v>
      </c>
      <c r="Y45" s="101">
        <f t="shared" si="17"/>
        <v>24</v>
      </c>
      <c r="Z45" s="112">
        <v>2</v>
      </c>
      <c r="AA45" s="101">
        <f t="shared" si="27"/>
        <v>32</v>
      </c>
      <c r="AB45" s="112"/>
      <c r="AC45" s="101">
        <f t="shared" si="19"/>
        <v>0</v>
      </c>
      <c r="AD45" s="112"/>
      <c r="AE45" s="104">
        <f t="shared" si="20"/>
        <v>0</v>
      </c>
      <c r="AF45" s="107">
        <f t="shared" si="21"/>
        <v>56</v>
      </c>
      <c r="AG45" s="112"/>
      <c r="AH45" s="101">
        <f t="shared" si="28"/>
        <v>0</v>
      </c>
      <c r="AI45" s="112"/>
      <c r="AJ45" s="101">
        <f t="shared" si="29"/>
        <v>0</v>
      </c>
      <c r="AK45" s="108">
        <v>0</v>
      </c>
      <c r="AL45" s="125">
        <f t="shared" si="25"/>
        <v>214.66666666666666</v>
      </c>
      <c r="AM45" s="62"/>
    </row>
    <row r="46" spans="1:39" ht="18" customHeight="1" x14ac:dyDescent="0.25">
      <c r="A46" s="117">
        <f t="shared" si="9"/>
        <v>8</v>
      </c>
      <c r="B46" s="109" t="s">
        <v>142</v>
      </c>
      <c r="C46" s="109" t="s">
        <v>143</v>
      </c>
      <c r="D46" s="110">
        <v>50</v>
      </c>
      <c r="E46" s="111">
        <v>355</v>
      </c>
      <c r="F46" s="101">
        <f t="shared" si="10"/>
        <v>710</v>
      </c>
      <c r="G46" s="112"/>
      <c r="H46" s="101">
        <f t="shared" si="26"/>
        <v>0</v>
      </c>
      <c r="I46" s="112">
        <v>17</v>
      </c>
      <c r="J46" s="103">
        <v>17</v>
      </c>
      <c r="K46" s="112"/>
      <c r="L46" s="103">
        <v>0</v>
      </c>
      <c r="M46" s="112"/>
      <c r="N46" s="103">
        <v>0</v>
      </c>
      <c r="O46" s="112">
        <v>5</v>
      </c>
      <c r="P46" s="101">
        <f t="shared" si="12"/>
        <v>40</v>
      </c>
      <c r="Q46" s="112">
        <v>9</v>
      </c>
      <c r="R46" s="101">
        <f t="shared" si="13"/>
        <v>108</v>
      </c>
      <c r="S46" s="112">
        <v>14</v>
      </c>
      <c r="T46" s="104">
        <f t="shared" si="14"/>
        <v>56</v>
      </c>
      <c r="U46" s="112" t="s">
        <v>61</v>
      </c>
      <c r="V46" s="101">
        <f t="shared" si="15"/>
        <v>40</v>
      </c>
      <c r="W46" s="105">
        <f t="shared" si="16"/>
        <v>971</v>
      </c>
      <c r="X46" s="111"/>
      <c r="Y46" s="101">
        <f t="shared" si="17"/>
        <v>0</v>
      </c>
      <c r="Z46" s="112"/>
      <c r="AA46" s="101">
        <f t="shared" si="27"/>
        <v>0</v>
      </c>
      <c r="AB46" s="112">
        <v>1</v>
      </c>
      <c r="AC46" s="101">
        <f t="shared" si="19"/>
        <v>12</v>
      </c>
      <c r="AD46" s="112"/>
      <c r="AE46" s="104">
        <f t="shared" si="20"/>
        <v>0</v>
      </c>
      <c r="AF46" s="107">
        <f t="shared" si="21"/>
        <v>12</v>
      </c>
      <c r="AG46" s="112"/>
      <c r="AH46" s="101">
        <f t="shared" si="28"/>
        <v>0</v>
      </c>
      <c r="AI46" s="112"/>
      <c r="AJ46" s="101">
        <f t="shared" si="29"/>
        <v>0</v>
      </c>
      <c r="AK46" s="108">
        <v>0</v>
      </c>
      <c r="AL46" s="125">
        <f t="shared" si="25"/>
        <v>983</v>
      </c>
      <c r="AM46" s="62"/>
    </row>
    <row r="47" spans="1:39" ht="18" customHeight="1" x14ac:dyDescent="0.25">
      <c r="A47" s="117">
        <f t="shared" si="9"/>
        <v>9</v>
      </c>
      <c r="B47" s="109" t="s">
        <v>144</v>
      </c>
      <c r="C47" s="109" t="s">
        <v>145</v>
      </c>
      <c r="D47" s="110"/>
      <c r="E47" s="111">
        <v>31</v>
      </c>
      <c r="F47" s="101">
        <f t="shared" si="10"/>
        <v>62</v>
      </c>
      <c r="G47" s="112"/>
      <c r="H47" s="101">
        <f t="shared" si="26"/>
        <v>0</v>
      </c>
      <c r="I47" s="112">
        <v>101</v>
      </c>
      <c r="J47" s="103">
        <v>83</v>
      </c>
      <c r="K47" s="112"/>
      <c r="L47" s="103">
        <v>0</v>
      </c>
      <c r="M47" s="112"/>
      <c r="N47" s="103">
        <v>0</v>
      </c>
      <c r="O47" s="112">
        <v>3</v>
      </c>
      <c r="P47" s="101">
        <f t="shared" si="12"/>
        <v>24</v>
      </c>
      <c r="Q47" s="112"/>
      <c r="R47" s="101">
        <f t="shared" si="13"/>
        <v>0</v>
      </c>
      <c r="S47" s="112"/>
      <c r="T47" s="104">
        <f t="shared" si="14"/>
        <v>0</v>
      </c>
      <c r="U47" s="112"/>
      <c r="V47" s="101">
        <f t="shared" si="15"/>
        <v>0</v>
      </c>
      <c r="W47" s="105">
        <f t="shared" si="16"/>
        <v>169</v>
      </c>
      <c r="X47" s="111"/>
      <c r="Y47" s="101">
        <f t="shared" si="17"/>
        <v>0</v>
      </c>
      <c r="Z47" s="112"/>
      <c r="AA47" s="101">
        <f t="shared" si="27"/>
        <v>0</v>
      </c>
      <c r="AB47" s="112"/>
      <c r="AC47" s="101">
        <f t="shared" si="19"/>
        <v>0</v>
      </c>
      <c r="AD47" s="112"/>
      <c r="AE47" s="104">
        <f t="shared" si="20"/>
        <v>0</v>
      </c>
      <c r="AF47" s="107">
        <f t="shared" si="21"/>
        <v>0</v>
      </c>
      <c r="AG47" s="112"/>
      <c r="AH47" s="101">
        <f t="shared" si="28"/>
        <v>0</v>
      </c>
      <c r="AI47" s="112"/>
      <c r="AJ47" s="101">
        <f t="shared" si="29"/>
        <v>0</v>
      </c>
      <c r="AK47" s="108">
        <v>0</v>
      </c>
      <c r="AL47" s="125">
        <f t="shared" si="25"/>
        <v>169</v>
      </c>
      <c r="AM47" s="62"/>
    </row>
    <row r="48" spans="1:39" ht="18" customHeight="1" x14ac:dyDescent="0.25">
      <c r="A48" s="117">
        <f t="shared" si="9"/>
        <v>10</v>
      </c>
      <c r="B48" s="109" t="s">
        <v>146</v>
      </c>
      <c r="C48" s="109" t="s">
        <v>147</v>
      </c>
      <c r="D48" s="110"/>
      <c r="E48" s="111">
        <v>55</v>
      </c>
      <c r="F48" s="101">
        <f t="shared" si="10"/>
        <v>110</v>
      </c>
      <c r="G48" s="112"/>
      <c r="H48" s="101">
        <f t="shared" si="26"/>
        <v>0</v>
      </c>
      <c r="I48" s="112">
        <v>72</v>
      </c>
      <c r="J48" s="103">
        <v>72</v>
      </c>
      <c r="K48" s="112"/>
      <c r="L48" s="103">
        <v>0</v>
      </c>
      <c r="M48" s="112"/>
      <c r="N48" s="103">
        <v>0</v>
      </c>
      <c r="O48" s="112"/>
      <c r="P48" s="101">
        <f t="shared" si="12"/>
        <v>0</v>
      </c>
      <c r="Q48" s="112"/>
      <c r="R48" s="101">
        <f t="shared" si="13"/>
        <v>0</v>
      </c>
      <c r="S48" s="112"/>
      <c r="T48" s="104">
        <f t="shared" si="14"/>
        <v>0</v>
      </c>
      <c r="U48" s="112" t="s">
        <v>61</v>
      </c>
      <c r="V48" s="101">
        <f t="shared" si="15"/>
        <v>40</v>
      </c>
      <c r="W48" s="105">
        <f t="shared" si="16"/>
        <v>222</v>
      </c>
      <c r="X48" s="111"/>
      <c r="Y48" s="101">
        <f t="shared" si="17"/>
        <v>0</v>
      </c>
      <c r="Z48" s="112"/>
      <c r="AA48" s="101">
        <f t="shared" si="27"/>
        <v>0</v>
      </c>
      <c r="AB48" s="112">
        <v>1</v>
      </c>
      <c r="AC48" s="101">
        <f t="shared" si="19"/>
        <v>12</v>
      </c>
      <c r="AD48" s="112"/>
      <c r="AE48" s="104">
        <f t="shared" si="20"/>
        <v>0</v>
      </c>
      <c r="AF48" s="107">
        <f t="shared" si="21"/>
        <v>12</v>
      </c>
      <c r="AG48" s="112"/>
      <c r="AH48" s="101">
        <f t="shared" si="28"/>
        <v>0</v>
      </c>
      <c r="AI48" s="112"/>
      <c r="AJ48" s="101">
        <f t="shared" si="29"/>
        <v>0</v>
      </c>
      <c r="AK48" s="108">
        <v>0</v>
      </c>
      <c r="AL48" s="125">
        <f t="shared" si="25"/>
        <v>234</v>
      </c>
      <c r="AM48" s="62"/>
    </row>
    <row r="49" spans="1:39" ht="18" customHeight="1" x14ac:dyDescent="0.25">
      <c r="A49" s="117">
        <f t="shared" si="9"/>
        <v>11</v>
      </c>
      <c r="B49" s="109" t="s">
        <v>148</v>
      </c>
      <c r="C49" s="109" t="s">
        <v>149</v>
      </c>
      <c r="D49" s="110">
        <v>62</v>
      </c>
      <c r="E49" s="111">
        <v>19</v>
      </c>
      <c r="F49" s="101">
        <f t="shared" si="10"/>
        <v>38</v>
      </c>
      <c r="G49" s="112"/>
      <c r="H49" s="101">
        <f t="shared" si="26"/>
        <v>0</v>
      </c>
      <c r="I49" s="112">
        <f>48+37</f>
        <v>85</v>
      </c>
      <c r="J49" s="103">
        <v>85</v>
      </c>
      <c r="K49" s="112"/>
      <c r="L49" s="103">
        <v>0</v>
      </c>
      <c r="M49" s="112"/>
      <c r="N49" s="103">
        <v>0</v>
      </c>
      <c r="O49" s="112"/>
      <c r="P49" s="101">
        <f t="shared" si="12"/>
        <v>0</v>
      </c>
      <c r="Q49" s="112"/>
      <c r="R49" s="101">
        <f t="shared" si="13"/>
        <v>0</v>
      </c>
      <c r="S49" s="112"/>
      <c r="T49" s="104">
        <f t="shared" si="14"/>
        <v>0</v>
      </c>
      <c r="U49" s="112"/>
      <c r="V49" s="101">
        <f t="shared" si="15"/>
        <v>0</v>
      </c>
      <c r="W49" s="105">
        <f t="shared" si="16"/>
        <v>123</v>
      </c>
      <c r="X49" s="111"/>
      <c r="Y49" s="101">
        <f t="shared" si="17"/>
        <v>0</v>
      </c>
      <c r="Z49" s="112"/>
      <c r="AA49" s="101">
        <f t="shared" si="27"/>
        <v>0</v>
      </c>
      <c r="AB49" s="112"/>
      <c r="AC49" s="101">
        <f t="shared" si="19"/>
        <v>0</v>
      </c>
      <c r="AD49" s="112"/>
      <c r="AE49" s="104">
        <f t="shared" si="20"/>
        <v>0</v>
      </c>
      <c r="AF49" s="107">
        <f t="shared" si="21"/>
        <v>0</v>
      </c>
      <c r="AG49" s="112"/>
      <c r="AH49" s="101">
        <f t="shared" si="28"/>
        <v>0</v>
      </c>
      <c r="AI49" s="112"/>
      <c r="AJ49" s="101">
        <f t="shared" si="29"/>
        <v>0</v>
      </c>
      <c r="AK49" s="108">
        <v>0</v>
      </c>
      <c r="AL49" s="125">
        <f t="shared" si="25"/>
        <v>123</v>
      </c>
      <c r="AM49" s="62"/>
    </row>
    <row r="50" spans="1:39" ht="18" customHeight="1" x14ac:dyDescent="0.25">
      <c r="A50" s="117">
        <f t="shared" si="9"/>
        <v>12</v>
      </c>
      <c r="B50" s="109" t="s">
        <v>150</v>
      </c>
      <c r="C50" s="109" t="s">
        <v>127</v>
      </c>
      <c r="D50" s="110" t="s">
        <v>154</v>
      </c>
      <c r="E50" s="111"/>
      <c r="F50" s="101">
        <f t="shared" si="10"/>
        <v>0</v>
      </c>
      <c r="G50" s="112"/>
      <c r="H50" s="101">
        <f t="shared" si="26"/>
        <v>0</v>
      </c>
      <c r="I50" s="128" t="s">
        <v>153</v>
      </c>
      <c r="J50" s="129"/>
      <c r="K50" s="127"/>
      <c r="L50" s="127"/>
      <c r="M50" s="126"/>
      <c r="N50" s="103">
        <v>0</v>
      </c>
      <c r="O50" s="112"/>
      <c r="P50" s="101">
        <f t="shared" si="12"/>
        <v>0</v>
      </c>
      <c r="Q50" s="112"/>
      <c r="R50" s="101">
        <f t="shared" si="13"/>
        <v>0</v>
      </c>
      <c r="S50" s="112"/>
      <c r="T50" s="104">
        <f t="shared" si="14"/>
        <v>0</v>
      </c>
      <c r="U50" s="112"/>
      <c r="V50" s="101">
        <f t="shared" si="15"/>
        <v>0</v>
      </c>
      <c r="W50" s="105">
        <f t="shared" si="16"/>
        <v>0</v>
      </c>
      <c r="X50" s="111"/>
      <c r="Y50" s="101">
        <f t="shared" si="17"/>
        <v>0</v>
      </c>
      <c r="Z50" s="112"/>
      <c r="AA50" s="101">
        <f t="shared" si="27"/>
        <v>0</v>
      </c>
      <c r="AB50" s="112"/>
      <c r="AC50" s="101">
        <f t="shared" si="19"/>
        <v>0</v>
      </c>
      <c r="AD50" s="112"/>
      <c r="AE50" s="104">
        <f t="shared" si="20"/>
        <v>0</v>
      </c>
      <c r="AF50" s="107">
        <f t="shared" si="21"/>
        <v>0</v>
      </c>
      <c r="AG50" s="112"/>
      <c r="AH50" s="101">
        <f t="shared" si="28"/>
        <v>0</v>
      </c>
      <c r="AI50" s="112"/>
      <c r="AJ50" s="101">
        <f t="shared" si="29"/>
        <v>0</v>
      </c>
      <c r="AK50" s="108">
        <v>0</v>
      </c>
      <c r="AL50" s="125">
        <f t="shared" si="25"/>
        <v>0</v>
      </c>
      <c r="AM50" s="62"/>
    </row>
    <row r="51" spans="1:39" ht="18" customHeight="1" x14ac:dyDescent="0.25">
      <c r="A51" s="117">
        <f t="shared" si="9"/>
        <v>13</v>
      </c>
      <c r="B51" s="109" t="s">
        <v>151</v>
      </c>
      <c r="C51" s="109" t="s">
        <v>152</v>
      </c>
      <c r="D51" s="110">
        <v>63</v>
      </c>
      <c r="E51" s="111">
        <v>43</v>
      </c>
      <c r="F51" s="101">
        <f t="shared" si="10"/>
        <v>86</v>
      </c>
      <c r="G51" s="112"/>
      <c r="H51" s="101">
        <f t="shared" si="26"/>
        <v>0</v>
      </c>
      <c r="I51" s="112">
        <f>48+30</f>
        <v>78</v>
      </c>
      <c r="J51" s="103">
        <f>48+30</f>
        <v>78</v>
      </c>
      <c r="K51" s="112"/>
      <c r="L51" s="103">
        <v>0</v>
      </c>
      <c r="M51" s="112"/>
      <c r="N51" s="103">
        <v>0</v>
      </c>
      <c r="O51" s="112">
        <v>2</v>
      </c>
      <c r="P51" s="101">
        <f t="shared" si="12"/>
        <v>16</v>
      </c>
      <c r="Q51" s="112"/>
      <c r="R51" s="101">
        <f t="shared" si="13"/>
        <v>0</v>
      </c>
      <c r="S51" s="112">
        <v>2</v>
      </c>
      <c r="T51" s="104">
        <f t="shared" si="14"/>
        <v>8</v>
      </c>
      <c r="U51" s="112"/>
      <c r="V51" s="101">
        <f t="shared" si="15"/>
        <v>0</v>
      </c>
      <c r="W51" s="105">
        <f t="shared" si="16"/>
        <v>188</v>
      </c>
      <c r="X51" s="111"/>
      <c r="Y51" s="101">
        <f t="shared" si="17"/>
        <v>0</v>
      </c>
      <c r="Z51" s="112"/>
      <c r="AA51" s="101">
        <f t="shared" si="27"/>
        <v>0</v>
      </c>
      <c r="AB51" s="112"/>
      <c r="AC51" s="101">
        <f t="shared" si="19"/>
        <v>0</v>
      </c>
      <c r="AD51" s="112"/>
      <c r="AE51" s="104">
        <f t="shared" si="20"/>
        <v>0</v>
      </c>
      <c r="AF51" s="107">
        <f t="shared" si="21"/>
        <v>0</v>
      </c>
      <c r="AG51" s="112"/>
      <c r="AH51" s="101">
        <f t="shared" si="28"/>
        <v>0</v>
      </c>
      <c r="AI51" s="112"/>
      <c r="AJ51" s="101">
        <f t="shared" si="29"/>
        <v>0</v>
      </c>
      <c r="AK51" s="108">
        <v>0</v>
      </c>
      <c r="AL51" s="125">
        <f t="shared" si="25"/>
        <v>188</v>
      </c>
      <c r="AM51" s="62"/>
    </row>
    <row r="52" spans="1:39" x14ac:dyDescent="0.25">
      <c r="A52" s="63"/>
      <c r="B52" s="13"/>
      <c r="C52" s="13"/>
      <c r="D52" s="14"/>
      <c r="E52" s="63"/>
      <c r="F52" s="15"/>
      <c r="G52" s="63"/>
      <c r="H52" s="15"/>
      <c r="I52" s="63"/>
      <c r="J52" s="16"/>
      <c r="K52" s="63"/>
      <c r="L52" s="16"/>
      <c r="M52" s="63"/>
      <c r="N52" s="16"/>
      <c r="O52" s="63"/>
      <c r="P52" s="15"/>
      <c r="Q52" s="63"/>
      <c r="R52" s="15"/>
      <c r="S52" s="63"/>
      <c r="T52" s="15"/>
      <c r="U52" s="63"/>
      <c r="V52" s="15"/>
      <c r="W52" s="15"/>
      <c r="X52" s="63"/>
      <c r="Y52" s="15"/>
      <c r="Z52" s="63"/>
      <c r="AA52" s="15"/>
      <c r="AB52" s="63"/>
      <c r="AC52" s="15"/>
      <c r="AD52" s="63"/>
      <c r="AE52" s="15"/>
      <c r="AF52" s="15"/>
      <c r="AG52" s="63"/>
      <c r="AH52" s="15"/>
      <c r="AI52" s="63"/>
      <c r="AJ52" s="15"/>
      <c r="AK52" s="16"/>
      <c r="AL52" s="17"/>
      <c r="AM52" s="18"/>
    </row>
    <row r="53" spans="1:39" ht="15.6" x14ac:dyDescent="0.3">
      <c r="A53" s="118" t="s">
        <v>93</v>
      </c>
      <c r="B53" s="20"/>
    </row>
    <row r="54" spans="1:39" ht="15.6" x14ac:dyDescent="0.3">
      <c r="A54" s="119" t="s">
        <v>94</v>
      </c>
      <c r="B54" s="21"/>
      <c r="C54" s="22"/>
      <c r="D54" s="2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4"/>
      <c r="S54" s="24"/>
      <c r="T54" s="24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9" ht="15.6" x14ac:dyDescent="0.3">
      <c r="A55" s="120" t="s">
        <v>95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9" ht="15.6" x14ac:dyDescent="0.3">
      <c r="A56" s="121" t="s">
        <v>96</v>
      </c>
      <c r="AK56" s="25"/>
      <c r="AL56" s="25"/>
      <c r="AM56" s="12"/>
    </row>
    <row r="57" spans="1:39" ht="15.6" x14ac:dyDescent="0.3">
      <c r="A57" s="118" t="s">
        <v>87</v>
      </c>
      <c r="AK57" s="25"/>
      <c r="AL57" s="25"/>
      <c r="AM57" s="12"/>
    </row>
    <row r="58" spans="1:39" ht="15.6" x14ac:dyDescent="0.3">
      <c r="B58" s="19" t="s">
        <v>97</v>
      </c>
      <c r="AK58" s="25"/>
      <c r="AL58" s="25"/>
      <c r="AM58" s="26"/>
    </row>
    <row r="59" spans="1:39" ht="15.6" x14ac:dyDescent="0.3">
      <c r="A59" s="123"/>
      <c r="B59" s="27" t="s">
        <v>158</v>
      </c>
      <c r="C59" s="28"/>
      <c r="E59" s="12"/>
      <c r="F59" s="25"/>
      <c r="G59" s="12"/>
      <c r="H59" s="25"/>
      <c r="I59" s="25"/>
      <c r="J59" s="25"/>
      <c r="K59" s="12"/>
      <c r="L59" s="25"/>
      <c r="M59" s="25"/>
      <c r="N59" s="25"/>
      <c r="O59" s="12"/>
      <c r="P59" s="25"/>
      <c r="Q59" s="12"/>
      <c r="R59" s="25"/>
      <c r="S59" s="25"/>
      <c r="T59" s="25"/>
      <c r="U59" s="25"/>
      <c r="V59" s="25"/>
      <c r="W59" s="25"/>
      <c r="X59" s="12"/>
      <c r="Y59" s="25"/>
      <c r="Z59" s="12"/>
      <c r="AA59" s="25"/>
      <c r="AB59" s="12"/>
      <c r="AC59" s="25"/>
      <c r="AD59" s="12"/>
      <c r="AE59" s="25"/>
      <c r="AF59" s="25"/>
      <c r="AG59" s="12"/>
      <c r="AH59" s="25"/>
      <c r="AI59" s="12"/>
      <c r="AJ59" s="25"/>
      <c r="AK59" s="25"/>
      <c r="AL59" s="25"/>
      <c r="AM59" s="12"/>
    </row>
    <row r="60" spans="1:39" ht="13.8" x14ac:dyDescent="0.25">
      <c r="A60" s="63"/>
      <c r="B60" s="5" t="s">
        <v>98</v>
      </c>
      <c r="C60" s="2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25"/>
      <c r="AI60" s="12"/>
      <c r="AJ60" s="25"/>
      <c r="AK60" s="25"/>
      <c r="AL60" s="25"/>
      <c r="AM60" s="26"/>
    </row>
    <row r="61" spans="1:39" x14ac:dyDescent="0.25">
      <c r="A61" s="63"/>
      <c r="B61" s="28"/>
      <c r="C61" s="28"/>
      <c r="D61" s="12" t="s">
        <v>88</v>
      </c>
      <c r="E61" s="12"/>
      <c r="F61" s="25"/>
      <c r="G61" s="12"/>
      <c r="H61" s="25"/>
      <c r="I61" s="25"/>
      <c r="J61" s="25"/>
      <c r="K61" s="12"/>
      <c r="L61" s="25"/>
      <c r="M61" s="25"/>
      <c r="N61" s="25"/>
      <c r="O61" s="12"/>
      <c r="P61" s="25"/>
      <c r="Q61" s="12"/>
      <c r="R61" s="25"/>
      <c r="S61" s="25"/>
      <c r="T61" s="25"/>
      <c r="U61" s="25"/>
      <c r="V61" s="25"/>
      <c r="W61" s="25"/>
      <c r="X61" s="12"/>
      <c r="Y61" s="25"/>
      <c r="Z61" s="12"/>
      <c r="AA61" s="25"/>
      <c r="AB61" s="12"/>
      <c r="AC61" s="25"/>
      <c r="AD61" s="12"/>
      <c r="AE61" s="25"/>
      <c r="AF61" s="25"/>
      <c r="AG61" s="12"/>
      <c r="AH61" s="25"/>
      <c r="AI61" s="12"/>
      <c r="AJ61" s="25"/>
    </row>
    <row r="62" spans="1:39" ht="15.6" x14ac:dyDescent="0.3">
      <c r="A62" s="63"/>
      <c r="B62" s="12"/>
      <c r="C62" s="29"/>
      <c r="D62" s="12"/>
      <c r="E62" s="12"/>
      <c r="F62" s="12"/>
      <c r="G62" s="12"/>
      <c r="H62" s="12"/>
      <c r="I62" s="12"/>
      <c r="J62" s="12"/>
      <c r="K62" s="12"/>
      <c r="L62" s="12"/>
      <c r="M62" s="29" t="s">
        <v>89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29" t="s">
        <v>89</v>
      </c>
      <c r="AD62" s="12"/>
      <c r="AE62" s="12"/>
      <c r="AF62" s="12"/>
      <c r="AG62" s="12"/>
      <c r="AH62" s="12"/>
      <c r="AI62" s="12"/>
      <c r="AJ62" s="12"/>
    </row>
    <row r="63" spans="1:39" x14ac:dyDescent="0.25">
      <c r="A63" s="63"/>
      <c r="B63" s="28"/>
      <c r="C63" s="28"/>
      <c r="D63" s="12"/>
      <c r="E63" s="12"/>
      <c r="F63" s="25"/>
      <c r="G63" s="12"/>
      <c r="H63" s="25"/>
      <c r="I63" s="25"/>
      <c r="J63" s="25"/>
      <c r="K63" s="12"/>
      <c r="L63" s="12"/>
      <c r="M63" s="25"/>
      <c r="N63" s="72" t="s">
        <v>157</v>
      </c>
      <c r="O63" s="25"/>
      <c r="P63" s="25"/>
      <c r="Q63" s="12"/>
      <c r="R63" s="25"/>
      <c r="S63" s="12"/>
      <c r="T63" s="25"/>
      <c r="U63" s="25"/>
      <c r="V63" s="25"/>
      <c r="W63" s="25"/>
      <c r="X63" s="12"/>
      <c r="Y63" s="25"/>
      <c r="Z63" s="12"/>
      <c r="AA63" s="25"/>
      <c r="AB63" s="12"/>
      <c r="AC63" s="25"/>
      <c r="AD63" s="72" t="s">
        <v>110</v>
      </c>
      <c r="AE63" s="25"/>
      <c r="AF63" s="25"/>
      <c r="AG63" s="12"/>
      <c r="AH63" s="25"/>
      <c r="AI63" s="12"/>
      <c r="AJ63" s="25"/>
    </row>
    <row r="64" spans="1:39" x14ac:dyDescent="0.25">
      <c r="A64" s="63"/>
      <c r="B64" s="28"/>
      <c r="C64" s="28"/>
      <c r="D64" s="12"/>
      <c r="E64" s="12"/>
      <c r="F64" s="25"/>
      <c r="G64" s="12"/>
      <c r="H64" s="25"/>
      <c r="I64" s="25"/>
      <c r="J64" s="25"/>
      <c r="K64" s="12"/>
      <c r="L64" s="25"/>
      <c r="M64" s="25"/>
      <c r="N64" s="25"/>
      <c r="O64" s="12"/>
      <c r="P64" s="25"/>
      <c r="Q64" s="12"/>
      <c r="R64" s="25"/>
      <c r="S64" s="25"/>
      <c r="T64" s="25"/>
      <c r="U64" s="25"/>
      <c r="V64" s="25"/>
      <c r="W64" s="25"/>
      <c r="X64" s="12"/>
      <c r="Y64" s="25"/>
      <c r="Z64" s="12"/>
      <c r="AA64" s="25"/>
      <c r="AB64" s="12"/>
      <c r="AC64" s="25"/>
      <c r="AD64" s="12"/>
      <c r="AE64" s="25"/>
      <c r="AF64" s="25"/>
      <c r="AG64" s="12"/>
      <c r="AH64" s="25"/>
      <c r="AI64" s="12"/>
      <c r="AJ64" s="25"/>
    </row>
  </sheetData>
  <mergeCells count="21">
    <mergeCell ref="B38:D38"/>
    <mergeCell ref="B36:D36"/>
    <mergeCell ref="B22:D22"/>
    <mergeCell ref="B31:D31"/>
    <mergeCell ref="B34:D34"/>
    <mergeCell ref="B12:D12"/>
    <mergeCell ref="U9:V9"/>
    <mergeCell ref="U8:V8"/>
    <mergeCell ref="E9:F9"/>
    <mergeCell ref="G8:H8"/>
    <mergeCell ref="I8:J8"/>
    <mergeCell ref="M8:N8"/>
    <mergeCell ref="S9:T9"/>
    <mergeCell ref="O9:R9"/>
    <mergeCell ref="G9:H9"/>
    <mergeCell ref="M9:N9"/>
    <mergeCell ref="A1:AM1"/>
    <mergeCell ref="A3:AM3"/>
    <mergeCell ref="A5:AM5"/>
    <mergeCell ref="I9:J9"/>
    <mergeCell ref="K9:L9"/>
  </mergeCells>
  <phoneticPr fontId="26" type="noConversion"/>
  <printOptions horizontalCentered="1" verticalCentered="1"/>
  <pageMargins left="0" right="0" top="0" bottom="0" header="0.51181102362204722" footer="0.21"/>
  <pageSetup paperSize="8" scale="7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showGridLines="0" showRowColHeaders="0" tabSelected="1" view="pageBreakPreview" topLeftCell="F29" zoomScale="75" zoomScaleNormal="100" workbookViewId="0">
      <selection activeCell="AC49" sqref="AC49"/>
    </sheetView>
  </sheetViews>
  <sheetFormatPr defaultRowHeight="13.2" x14ac:dyDescent="0.25"/>
  <cols>
    <col min="1" max="1" width="6.109375" customWidth="1"/>
    <col min="2" max="2" width="16.77734375" customWidth="1"/>
    <col min="3" max="3" width="24.6640625" customWidth="1"/>
    <col min="4" max="4" width="5.6640625" customWidth="1"/>
    <col min="5" max="5" width="4.33203125" customWidth="1"/>
    <col min="6" max="7" width="5.6640625" customWidth="1"/>
    <col min="8" max="8" width="4.88671875" customWidth="1"/>
    <col min="9" max="12" width="5.6640625" customWidth="1"/>
    <col min="13" max="13" width="4" customWidth="1"/>
    <col min="14" max="14" width="4.44140625" customWidth="1"/>
    <col min="15" max="15" width="5.109375" customWidth="1"/>
    <col min="16" max="16" width="4.88671875" customWidth="1"/>
    <col min="17" max="17" width="4.6640625" customWidth="1"/>
    <col min="18" max="18" width="5.33203125" customWidth="1"/>
    <col min="19" max="19" width="4.109375" customWidth="1"/>
    <col min="20" max="20" width="6.88671875" customWidth="1"/>
    <col min="21" max="21" width="5.33203125" customWidth="1"/>
    <col min="22" max="22" width="7.44140625" customWidth="1"/>
    <col min="23" max="23" width="5.6640625" customWidth="1"/>
    <col min="24" max="24" width="5.33203125" customWidth="1"/>
    <col min="25" max="25" width="4.88671875" customWidth="1"/>
    <col min="26" max="26" width="5.44140625" customWidth="1"/>
    <col min="27" max="27" width="5.6640625" customWidth="1"/>
    <col min="28" max="28" width="5.109375" customWidth="1"/>
    <col min="29" max="29" width="4.88671875" customWidth="1"/>
    <col min="30" max="38" width="5.6640625" customWidth="1"/>
    <col min="39" max="39" width="16.88671875" style="20" customWidth="1"/>
  </cols>
  <sheetData>
    <row r="1" spans="1:39" ht="6.75" customHeight="1" x14ac:dyDescent="0.25"/>
    <row r="2" spans="1:39" ht="25.2" x14ac:dyDescent="0.5">
      <c r="A2" s="164" t="s">
        <v>156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</row>
    <row r="3" spans="1:39" ht="5.25" customHeight="1" x14ac:dyDescent="0.25">
      <c r="A3" s="122"/>
    </row>
    <row r="4" spans="1:39" ht="20.399999999999999" x14ac:dyDescent="0.35">
      <c r="A4" s="165" t="s">
        <v>104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</row>
    <row r="5" spans="1:39" ht="5.25" customHeight="1" x14ac:dyDescent="0.25">
      <c r="A5" s="122"/>
    </row>
    <row r="6" spans="1:39" s="64" customFormat="1" ht="17.399999999999999" x14ac:dyDescent="0.3">
      <c r="A6" s="166" t="s">
        <v>194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</row>
    <row r="7" spans="1:39" s="64" customFormat="1" ht="3.75" customHeight="1" thickBot="1" x14ac:dyDescent="0.35">
      <c r="A7" s="71"/>
      <c r="B7" s="65"/>
      <c r="C7" s="65"/>
      <c r="D7" s="66"/>
      <c r="E7" s="67"/>
      <c r="F7" s="68"/>
      <c r="G7" s="69"/>
      <c r="H7" s="70"/>
      <c r="I7" s="70"/>
      <c r="J7" s="70"/>
      <c r="K7" s="69"/>
      <c r="L7" s="70"/>
      <c r="M7" s="70"/>
      <c r="N7" s="70"/>
      <c r="O7" s="69"/>
      <c r="P7" s="70"/>
      <c r="Q7" s="69"/>
      <c r="R7" s="70"/>
      <c r="S7" s="70"/>
      <c r="T7" s="70"/>
      <c r="U7" s="70"/>
      <c r="V7" s="70"/>
      <c r="W7" s="70"/>
      <c r="X7" s="69"/>
      <c r="Y7" s="70"/>
      <c r="Z7" s="69"/>
      <c r="AA7" s="70"/>
      <c r="AB7" s="69"/>
      <c r="AC7" s="70"/>
      <c r="AD7" s="69"/>
      <c r="AE7" s="70"/>
      <c r="AF7" s="70"/>
      <c r="AG7" s="69"/>
      <c r="AH7" s="70"/>
      <c r="AI7" s="69"/>
      <c r="AJ7" s="70"/>
      <c r="AK7" s="70"/>
      <c r="AL7" s="70"/>
      <c r="AM7" s="139"/>
    </row>
    <row r="8" spans="1:39" ht="17.399999999999999" thickBot="1" x14ac:dyDescent="0.35">
      <c r="A8" s="113"/>
      <c r="B8" s="5"/>
      <c r="C8" s="1"/>
      <c r="D8" s="2"/>
      <c r="E8" s="30"/>
      <c r="F8" s="32" t="s">
        <v>0</v>
      </c>
      <c r="G8" s="34"/>
      <c r="H8" s="36"/>
      <c r="I8" s="36"/>
      <c r="J8" s="36"/>
      <c r="K8" s="38"/>
      <c r="L8" s="36"/>
      <c r="M8" s="36"/>
      <c r="N8" s="36"/>
      <c r="O8" s="38"/>
      <c r="P8" s="36"/>
      <c r="Q8" s="38"/>
      <c r="R8" s="36"/>
      <c r="S8" s="36"/>
      <c r="T8" s="36"/>
      <c r="U8" s="43"/>
      <c r="V8" s="33"/>
      <c r="W8" s="195" t="s">
        <v>35</v>
      </c>
      <c r="X8" s="47"/>
      <c r="Y8" s="50" t="s">
        <v>1</v>
      </c>
      <c r="Z8" s="53"/>
      <c r="AA8" s="36"/>
      <c r="AB8" s="38"/>
      <c r="AC8" s="36"/>
      <c r="AD8" s="38"/>
      <c r="AE8" s="36"/>
      <c r="AF8" s="136"/>
      <c r="AG8" s="56" t="s">
        <v>2</v>
      </c>
      <c r="AH8" s="36"/>
      <c r="AI8" s="38"/>
      <c r="AJ8" s="36"/>
      <c r="AK8" s="44"/>
      <c r="AL8" s="3"/>
      <c r="AM8" s="140"/>
    </row>
    <row r="9" spans="1:39" x14ac:dyDescent="0.25">
      <c r="A9" s="114"/>
      <c r="B9" s="8"/>
      <c r="C9" s="8"/>
      <c r="D9" s="4"/>
      <c r="E9" s="31"/>
      <c r="F9" s="33" t="s">
        <v>3</v>
      </c>
      <c r="G9" s="180" t="s">
        <v>4</v>
      </c>
      <c r="H9" s="181"/>
      <c r="I9" s="182" t="s">
        <v>5</v>
      </c>
      <c r="J9" s="183"/>
      <c r="K9" s="39"/>
      <c r="L9" s="33" t="s">
        <v>6</v>
      </c>
      <c r="M9" s="182" t="s">
        <v>7</v>
      </c>
      <c r="N9" s="183"/>
      <c r="O9" s="40"/>
      <c r="P9" s="41" t="s">
        <v>8</v>
      </c>
      <c r="Q9" s="35" t="s">
        <v>9</v>
      </c>
      <c r="R9" s="37"/>
      <c r="S9" s="40"/>
      <c r="T9" s="42" t="s">
        <v>10</v>
      </c>
      <c r="U9" s="176" t="s">
        <v>155</v>
      </c>
      <c r="V9" s="177"/>
      <c r="W9" s="196"/>
      <c r="X9" s="48" t="s">
        <v>12</v>
      </c>
      <c r="Y9" s="51"/>
      <c r="Z9" s="39" t="s">
        <v>13</v>
      </c>
      <c r="AA9" s="51"/>
      <c r="AB9" s="39" t="s">
        <v>14</v>
      </c>
      <c r="AC9" s="51"/>
      <c r="AD9" s="39" t="s">
        <v>15</v>
      </c>
      <c r="AE9" s="54"/>
      <c r="AF9" s="137"/>
      <c r="AG9" s="39" t="s">
        <v>12</v>
      </c>
      <c r="AH9" s="57"/>
      <c r="AI9" s="39" t="s">
        <v>16</v>
      </c>
      <c r="AJ9" s="57"/>
      <c r="AK9" s="45"/>
      <c r="AL9" s="6"/>
      <c r="AM9" s="141"/>
    </row>
    <row r="10" spans="1:39" ht="18" customHeight="1" thickBot="1" x14ac:dyDescent="0.3">
      <c r="A10" s="115" t="s">
        <v>188</v>
      </c>
      <c r="B10" s="8"/>
      <c r="C10" s="8"/>
      <c r="D10" s="9"/>
      <c r="E10" s="178" t="s">
        <v>17</v>
      </c>
      <c r="F10" s="179"/>
      <c r="G10" s="167" t="s">
        <v>18</v>
      </c>
      <c r="H10" s="168"/>
      <c r="I10" s="167" t="s">
        <v>19</v>
      </c>
      <c r="J10" s="168"/>
      <c r="K10" s="169" t="s">
        <v>20</v>
      </c>
      <c r="L10" s="170"/>
      <c r="M10" s="187" t="s">
        <v>21</v>
      </c>
      <c r="N10" s="188"/>
      <c r="O10" s="167" t="s">
        <v>90</v>
      </c>
      <c r="P10" s="186"/>
      <c r="Q10" s="186"/>
      <c r="R10" s="168"/>
      <c r="S10" s="184" t="s">
        <v>22</v>
      </c>
      <c r="T10" s="185"/>
      <c r="U10" s="174" t="s">
        <v>23</v>
      </c>
      <c r="V10" s="175"/>
      <c r="W10" s="196"/>
      <c r="X10" s="49"/>
      <c r="Y10" s="52"/>
      <c r="Z10" s="10"/>
      <c r="AA10" s="52"/>
      <c r="AB10" s="10"/>
      <c r="AC10" s="52"/>
      <c r="AD10" s="10"/>
      <c r="AE10" s="55"/>
      <c r="AF10" s="138"/>
      <c r="AG10" s="10"/>
      <c r="AH10" s="52"/>
      <c r="AI10" s="10"/>
      <c r="AJ10" s="11"/>
      <c r="AK10" s="46"/>
      <c r="AL10" s="4"/>
      <c r="AM10" s="140"/>
    </row>
    <row r="11" spans="1:39" ht="106.5" customHeight="1" x14ac:dyDescent="0.25">
      <c r="A11" s="131" t="s">
        <v>24</v>
      </c>
      <c r="B11" s="130" t="s">
        <v>25</v>
      </c>
      <c r="C11" s="130" t="s">
        <v>26</v>
      </c>
      <c r="D11" s="73" t="s">
        <v>27</v>
      </c>
      <c r="E11" s="74" t="s">
        <v>111</v>
      </c>
      <c r="F11" s="75" t="s">
        <v>28</v>
      </c>
      <c r="G11" s="74" t="s">
        <v>111</v>
      </c>
      <c r="H11" s="76" t="s">
        <v>29</v>
      </c>
      <c r="I11" s="77" t="s">
        <v>112</v>
      </c>
      <c r="J11" s="78" t="s">
        <v>91</v>
      </c>
      <c r="K11" s="77" t="s">
        <v>113</v>
      </c>
      <c r="L11" s="78" t="s">
        <v>92</v>
      </c>
      <c r="M11" s="74" t="s">
        <v>114</v>
      </c>
      <c r="N11" s="75" t="s">
        <v>30</v>
      </c>
      <c r="O11" s="74" t="s">
        <v>115</v>
      </c>
      <c r="P11" s="79" t="s">
        <v>31</v>
      </c>
      <c r="Q11" s="74" t="s">
        <v>115</v>
      </c>
      <c r="R11" s="79" t="s">
        <v>32</v>
      </c>
      <c r="S11" s="74" t="s">
        <v>114</v>
      </c>
      <c r="T11" s="79" t="s">
        <v>33</v>
      </c>
      <c r="U11" s="80" t="s">
        <v>116</v>
      </c>
      <c r="V11" s="81" t="s">
        <v>34</v>
      </c>
      <c r="W11" s="197"/>
      <c r="X11" s="83" t="s">
        <v>116</v>
      </c>
      <c r="Y11" s="75" t="s">
        <v>36</v>
      </c>
      <c r="Z11" s="74" t="s">
        <v>117</v>
      </c>
      <c r="AA11" s="79" t="s">
        <v>37</v>
      </c>
      <c r="AB11" s="74" t="s">
        <v>118</v>
      </c>
      <c r="AC11" s="133" t="s">
        <v>38</v>
      </c>
      <c r="AD11" s="134" t="s">
        <v>116</v>
      </c>
      <c r="AE11" s="135" t="s">
        <v>39</v>
      </c>
      <c r="AF11" s="132" t="s">
        <v>40</v>
      </c>
      <c r="AG11" s="84" t="s">
        <v>116</v>
      </c>
      <c r="AH11" s="79" t="s">
        <v>41</v>
      </c>
      <c r="AI11" s="84" t="s">
        <v>116</v>
      </c>
      <c r="AJ11" s="79" t="s">
        <v>42</v>
      </c>
      <c r="AK11" s="86" t="s">
        <v>43</v>
      </c>
      <c r="AL11" s="58" t="s">
        <v>44</v>
      </c>
      <c r="AM11" s="59" t="s">
        <v>45</v>
      </c>
    </row>
    <row r="12" spans="1:39" ht="20.100000000000001" customHeight="1" thickBot="1" x14ac:dyDescent="0.3">
      <c r="A12" s="87"/>
      <c r="B12" s="88"/>
      <c r="C12" s="88"/>
      <c r="D12" s="89"/>
      <c r="E12" s="90"/>
      <c r="F12" s="91" t="s">
        <v>46</v>
      </c>
      <c r="G12" s="92"/>
      <c r="H12" s="91" t="s">
        <v>46</v>
      </c>
      <c r="I12" s="93"/>
      <c r="J12" s="94" t="s">
        <v>47</v>
      </c>
      <c r="K12" s="93"/>
      <c r="L12" s="94" t="s">
        <v>47</v>
      </c>
      <c r="M12" s="93"/>
      <c r="N12" s="95" t="s">
        <v>48</v>
      </c>
      <c r="O12" s="93"/>
      <c r="P12" s="95" t="s">
        <v>49</v>
      </c>
      <c r="Q12" s="93"/>
      <c r="R12" s="95" t="s">
        <v>50</v>
      </c>
      <c r="S12" s="93"/>
      <c r="T12" s="95" t="s">
        <v>51</v>
      </c>
      <c r="U12" s="93"/>
      <c r="V12" s="96" t="s">
        <v>52</v>
      </c>
      <c r="W12" s="97"/>
      <c r="X12" s="98"/>
      <c r="Y12" s="91" t="s">
        <v>53</v>
      </c>
      <c r="Z12" s="92"/>
      <c r="AA12" s="95" t="s">
        <v>54</v>
      </c>
      <c r="AB12" s="93"/>
      <c r="AC12" s="95" t="s">
        <v>50</v>
      </c>
      <c r="AD12" s="99"/>
      <c r="AE12" s="96" t="s">
        <v>53</v>
      </c>
      <c r="AF12" s="97"/>
      <c r="AG12" s="92"/>
      <c r="AH12" s="95" t="s">
        <v>55</v>
      </c>
      <c r="AI12" s="93"/>
      <c r="AJ12" s="95" t="s">
        <v>56</v>
      </c>
      <c r="AK12" s="97"/>
      <c r="AL12" s="124"/>
      <c r="AM12" s="142"/>
    </row>
    <row r="13" spans="1:39" ht="18" customHeight="1" x14ac:dyDescent="0.25">
      <c r="A13" s="117"/>
      <c r="B13" s="143" t="s">
        <v>123</v>
      </c>
      <c r="C13" s="143" t="s">
        <v>124</v>
      </c>
      <c r="D13" s="144">
        <v>52</v>
      </c>
      <c r="E13" s="145">
        <v>297</v>
      </c>
      <c r="F13" s="146">
        <f t="shared" ref="F13:F18" si="0">E13*2</f>
        <v>594</v>
      </c>
      <c r="G13" s="147"/>
      <c r="H13" s="146">
        <f t="shared" ref="H13:H15" si="1">G13*2</f>
        <v>0</v>
      </c>
      <c r="I13" s="147"/>
      <c r="J13" s="148"/>
      <c r="K13" s="147"/>
      <c r="L13" s="148">
        <v>0</v>
      </c>
      <c r="M13" s="147"/>
      <c r="N13" s="148"/>
      <c r="O13" s="147">
        <v>5</v>
      </c>
      <c r="P13" s="146">
        <f t="shared" ref="P13:P18" si="2">IF(O13&gt;10,80,O13*8)</f>
        <v>40</v>
      </c>
      <c r="Q13" s="147">
        <v>12</v>
      </c>
      <c r="R13" s="146">
        <f t="shared" ref="R13:R15" si="3">Q13*12</f>
        <v>144</v>
      </c>
      <c r="S13" s="147">
        <v>0</v>
      </c>
      <c r="T13" s="149">
        <f t="shared" ref="T13:T18" si="4">S13*4</f>
        <v>0</v>
      </c>
      <c r="U13" s="147" t="s">
        <v>61</v>
      </c>
      <c r="V13" s="146">
        <f t="shared" ref="V13:V16" si="5">IF(U13="si",40,0)</f>
        <v>40</v>
      </c>
      <c r="W13" s="150">
        <f t="shared" ref="W13:W18" si="6">F13+H13+J13+L13+N13+P13+R13+T13+V13</f>
        <v>818</v>
      </c>
      <c r="X13" s="145" t="s">
        <v>61</v>
      </c>
      <c r="Y13" s="146">
        <v>24</v>
      </c>
      <c r="Z13" s="147"/>
      <c r="AA13" s="146">
        <f t="shared" ref="AA13:AA15" si="7">Z13*16</f>
        <v>0</v>
      </c>
      <c r="AB13" s="147"/>
      <c r="AC13" s="146">
        <f t="shared" ref="AC13:AC15" si="8">AB13*12</f>
        <v>0</v>
      </c>
      <c r="AD13" s="147" t="s">
        <v>61</v>
      </c>
      <c r="AE13" s="149">
        <f t="shared" ref="AE13:AE15" si="9">IF(AD13="si",24,0)</f>
        <v>24</v>
      </c>
      <c r="AF13" s="151">
        <f t="shared" ref="AF13:AF17" si="10">Y13+AA13+AC13+AE13</f>
        <v>48</v>
      </c>
      <c r="AG13" s="147"/>
      <c r="AH13" s="146">
        <v>0</v>
      </c>
      <c r="AI13" s="147"/>
      <c r="AJ13" s="146">
        <f t="shared" ref="AJ13:AJ18" si="11">IF(AI13="si",12,0)</f>
        <v>0</v>
      </c>
      <c r="AK13" s="152">
        <v>0</v>
      </c>
      <c r="AL13" s="153">
        <f t="shared" ref="AL13:AL18" si="12">W13+AF13+AK13</f>
        <v>866</v>
      </c>
      <c r="AM13" s="154" t="s">
        <v>185</v>
      </c>
    </row>
    <row r="14" spans="1:39" ht="18" customHeight="1" x14ac:dyDescent="0.25">
      <c r="A14" s="117"/>
      <c r="B14" s="143" t="s">
        <v>119</v>
      </c>
      <c r="C14" s="143" t="s">
        <v>120</v>
      </c>
      <c r="D14" s="144">
        <v>70</v>
      </c>
      <c r="E14" s="145">
        <v>261</v>
      </c>
      <c r="F14" s="146">
        <f>E14*2</f>
        <v>522</v>
      </c>
      <c r="G14" s="147"/>
      <c r="H14" s="146">
        <f>G14*2</f>
        <v>0</v>
      </c>
      <c r="I14" s="147"/>
      <c r="J14" s="148"/>
      <c r="K14" s="147"/>
      <c r="L14" s="148">
        <v>0</v>
      </c>
      <c r="M14" s="147">
        <v>3</v>
      </c>
      <c r="N14" s="148">
        <v>3</v>
      </c>
      <c r="O14" s="147">
        <v>5</v>
      </c>
      <c r="P14" s="146">
        <f>IF(O14&gt;10,80,O14*8)</f>
        <v>40</v>
      </c>
      <c r="Q14" s="147">
        <v>14</v>
      </c>
      <c r="R14" s="146">
        <f>Q14*12</f>
        <v>168</v>
      </c>
      <c r="S14" s="147">
        <v>0</v>
      </c>
      <c r="T14" s="149">
        <f>S14*4</f>
        <v>0</v>
      </c>
      <c r="U14" s="147" t="s">
        <v>61</v>
      </c>
      <c r="V14" s="146">
        <f>IF(U14="si",40,0)</f>
        <v>40</v>
      </c>
      <c r="W14" s="150">
        <f>F14+H14+J14+L14+N14+P14+R14+T14+V14</f>
        <v>773</v>
      </c>
      <c r="X14" s="145" t="s">
        <v>61</v>
      </c>
      <c r="Y14" s="146">
        <f>IF(X14="si",24,0)</f>
        <v>24</v>
      </c>
      <c r="Z14" s="147">
        <v>1</v>
      </c>
      <c r="AA14" s="146">
        <f>Z14*16</f>
        <v>16</v>
      </c>
      <c r="AB14" s="147">
        <v>1</v>
      </c>
      <c r="AC14" s="146">
        <f>AB14*12</f>
        <v>12</v>
      </c>
      <c r="AD14" s="147" t="s">
        <v>181</v>
      </c>
      <c r="AE14" s="149">
        <f>IF(AD14="si",24,0)</f>
        <v>24</v>
      </c>
      <c r="AF14" s="151">
        <f>Y14+AA14+AC14+AE14</f>
        <v>76</v>
      </c>
      <c r="AG14" s="147"/>
      <c r="AH14" s="146">
        <v>0</v>
      </c>
      <c r="AI14" s="147"/>
      <c r="AJ14" s="146">
        <f>IF(AI14="si",12,0)</f>
        <v>0</v>
      </c>
      <c r="AK14" s="152">
        <v>0</v>
      </c>
      <c r="AL14" s="153">
        <f>W14+AF14+AK14</f>
        <v>849</v>
      </c>
      <c r="AM14" s="154" t="s">
        <v>186</v>
      </c>
    </row>
    <row r="15" spans="1:39" ht="18" customHeight="1" x14ac:dyDescent="0.25">
      <c r="A15" s="117"/>
      <c r="B15" s="143" t="s">
        <v>159</v>
      </c>
      <c r="C15" s="143" t="s">
        <v>160</v>
      </c>
      <c r="D15" s="144">
        <v>55</v>
      </c>
      <c r="E15" s="145">
        <v>198</v>
      </c>
      <c r="F15" s="146">
        <f t="shared" si="0"/>
        <v>396</v>
      </c>
      <c r="G15" s="147"/>
      <c r="H15" s="146">
        <f t="shared" si="1"/>
        <v>0</v>
      </c>
      <c r="I15" s="147">
        <v>276</v>
      </c>
      <c r="J15" s="148">
        <v>200</v>
      </c>
      <c r="K15" s="147"/>
      <c r="L15" s="148">
        <v>0</v>
      </c>
      <c r="M15" s="147"/>
      <c r="N15" s="148">
        <v>0</v>
      </c>
      <c r="O15" s="147">
        <v>5</v>
      </c>
      <c r="P15" s="146">
        <f t="shared" si="2"/>
        <v>40</v>
      </c>
      <c r="Q15" s="147">
        <v>11</v>
      </c>
      <c r="R15" s="146">
        <f t="shared" si="3"/>
        <v>132</v>
      </c>
      <c r="S15" s="147"/>
      <c r="T15" s="149">
        <f t="shared" si="4"/>
        <v>0</v>
      </c>
      <c r="U15" s="147" t="s">
        <v>61</v>
      </c>
      <c r="V15" s="146">
        <f t="shared" si="5"/>
        <v>40</v>
      </c>
      <c r="W15" s="150">
        <f t="shared" si="6"/>
        <v>808</v>
      </c>
      <c r="X15" s="145"/>
      <c r="Y15" s="146">
        <f t="shared" ref="Y15" si="13">IF(X15="si",24,0)</f>
        <v>0</v>
      </c>
      <c r="Z15" s="147"/>
      <c r="AA15" s="146">
        <f t="shared" si="7"/>
        <v>0</v>
      </c>
      <c r="AB15" s="147"/>
      <c r="AC15" s="146">
        <f t="shared" si="8"/>
        <v>0</v>
      </c>
      <c r="AD15" s="147"/>
      <c r="AE15" s="149">
        <f t="shared" si="9"/>
        <v>0</v>
      </c>
      <c r="AF15" s="151">
        <f t="shared" si="10"/>
        <v>0</v>
      </c>
      <c r="AG15" s="147"/>
      <c r="AH15" s="146">
        <f>IF(AG15="si",12,0)</f>
        <v>0</v>
      </c>
      <c r="AI15" s="147" t="s">
        <v>61</v>
      </c>
      <c r="AJ15" s="146">
        <f t="shared" si="11"/>
        <v>12</v>
      </c>
      <c r="AK15" s="152">
        <v>12</v>
      </c>
      <c r="AL15" s="153">
        <f t="shared" si="12"/>
        <v>820</v>
      </c>
      <c r="AM15" s="154"/>
    </row>
    <row r="16" spans="1:39" ht="18" customHeight="1" x14ac:dyDescent="0.25">
      <c r="A16" s="117"/>
      <c r="B16" s="143" t="s">
        <v>161</v>
      </c>
      <c r="C16" s="143" t="s">
        <v>162</v>
      </c>
      <c r="D16" s="144">
        <v>56</v>
      </c>
      <c r="E16" s="145">
        <v>225</v>
      </c>
      <c r="F16" s="146">
        <f t="shared" si="0"/>
        <v>450</v>
      </c>
      <c r="G16" s="147"/>
      <c r="H16" s="146">
        <v>0</v>
      </c>
      <c r="I16" s="147">
        <v>57</v>
      </c>
      <c r="J16" s="148">
        <v>54</v>
      </c>
      <c r="K16" s="147"/>
      <c r="L16" s="148">
        <v>0</v>
      </c>
      <c r="M16" s="147"/>
      <c r="N16" s="148">
        <v>0</v>
      </c>
      <c r="O16" s="147">
        <v>4</v>
      </c>
      <c r="P16" s="146">
        <f t="shared" si="2"/>
        <v>32</v>
      </c>
      <c r="Q16" s="147"/>
      <c r="R16" s="159">
        <v>0</v>
      </c>
      <c r="S16" s="147"/>
      <c r="T16" s="149">
        <f t="shared" si="4"/>
        <v>0</v>
      </c>
      <c r="U16" s="147"/>
      <c r="V16" s="146">
        <f t="shared" si="5"/>
        <v>0</v>
      </c>
      <c r="W16" s="150">
        <f t="shared" si="6"/>
        <v>536</v>
      </c>
      <c r="X16" s="145"/>
      <c r="Y16" s="146">
        <v>0</v>
      </c>
      <c r="Z16" s="147"/>
      <c r="AA16" s="146">
        <v>0</v>
      </c>
      <c r="AB16" s="147"/>
      <c r="AC16" s="146">
        <v>0</v>
      </c>
      <c r="AD16" s="147"/>
      <c r="AE16" s="149">
        <v>0</v>
      </c>
      <c r="AF16" s="151">
        <v>0</v>
      </c>
      <c r="AG16" s="147"/>
      <c r="AH16" s="146">
        <v>0</v>
      </c>
      <c r="AI16" s="147"/>
      <c r="AK16" s="152">
        <v>0</v>
      </c>
      <c r="AL16" s="153">
        <f t="shared" si="12"/>
        <v>536</v>
      </c>
      <c r="AM16" s="154"/>
    </row>
    <row r="17" spans="1:39" ht="18" customHeight="1" x14ac:dyDescent="0.25">
      <c r="A17" s="117"/>
      <c r="B17" s="143" t="s">
        <v>163</v>
      </c>
      <c r="C17" s="143" t="s">
        <v>164</v>
      </c>
      <c r="D17" s="156">
        <v>53</v>
      </c>
      <c r="E17" s="155">
        <v>57</v>
      </c>
      <c r="F17" s="146">
        <f t="shared" si="0"/>
        <v>114</v>
      </c>
      <c r="G17" s="147"/>
      <c r="H17" s="146"/>
      <c r="I17" s="147">
        <v>187</v>
      </c>
      <c r="J17" s="148">
        <v>140</v>
      </c>
      <c r="K17" s="147"/>
      <c r="L17" s="148">
        <v>0</v>
      </c>
      <c r="M17" s="147"/>
      <c r="N17" s="148">
        <v>0</v>
      </c>
      <c r="O17" s="158">
        <v>2</v>
      </c>
      <c r="P17" s="146">
        <f t="shared" si="2"/>
        <v>16</v>
      </c>
      <c r="Q17" s="147"/>
      <c r="R17" s="159">
        <v>0</v>
      </c>
      <c r="S17" s="147"/>
      <c r="T17" s="149">
        <f t="shared" si="4"/>
        <v>0</v>
      </c>
      <c r="U17" s="147"/>
      <c r="V17" s="146"/>
      <c r="W17" s="150">
        <f t="shared" si="6"/>
        <v>270</v>
      </c>
      <c r="X17" t="s">
        <v>61</v>
      </c>
      <c r="Y17" s="146">
        <f>IF(X17="si",24,0)</f>
        <v>24</v>
      </c>
      <c r="Z17" s="147"/>
      <c r="AA17" s="146">
        <v>0</v>
      </c>
      <c r="AB17" s="147"/>
      <c r="AC17" s="146">
        <v>0</v>
      </c>
      <c r="AD17" s="147"/>
      <c r="AE17" s="149">
        <v>0</v>
      </c>
      <c r="AF17" s="151">
        <f t="shared" si="10"/>
        <v>24</v>
      </c>
      <c r="AG17" s="147"/>
      <c r="AH17" s="146">
        <v>0</v>
      </c>
      <c r="AI17" s="147"/>
      <c r="AJ17" s="146">
        <f t="shared" si="11"/>
        <v>0</v>
      </c>
      <c r="AK17" s="152">
        <v>0</v>
      </c>
      <c r="AL17" s="153">
        <f t="shared" si="12"/>
        <v>294</v>
      </c>
      <c r="AM17" s="154"/>
    </row>
    <row r="18" spans="1:39" ht="18" customHeight="1" x14ac:dyDescent="0.25">
      <c r="A18" s="117"/>
      <c r="B18" s="143" t="s">
        <v>165</v>
      </c>
      <c r="C18" s="143" t="s">
        <v>166</v>
      </c>
      <c r="D18" s="156">
        <v>69</v>
      </c>
      <c r="E18" s="155">
        <v>57</v>
      </c>
      <c r="F18" s="146">
        <f t="shared" si="0"/>
        <v>114</v>
      </c>
      <c r="G18" s="147"/>
      <c r="H18" s="146"/>
      <c r="I18" s="147">
        <v>95</v>
      </c>
      <c r="J18" s="148">
        <v>79</v>
      </c>
      <c r="K18" s="147"/>
      <c r="L18" s="148">
        <v>0</v>
      </c>
      <c r="M18" s="147"/>
      <c r="N18" s="148">
        <v>0</v>
      </c>
      <c r="O18" s="148">
        <v>2</v>
      </c>
      <c r="P18" s="146">
        <f t="shared" si="2"/>
        <v>16</v>
      </c>
      <c r="Q18" s="147"/>
      <c r="R18" s="160">
        <v>0</v>
      </c>
      <c r="S18" s="147"/>
      <c r="T18" s="149">
        <f t="shared" si="4"/>
        <v>0</v>
      </c>
      <c r="U18" s="147"/>
      <c r="V18" s="146"/>
      <c r="W18" s="150">
        <f t="shared" si="6"/>
        <v>209</v>
      </c>
      <c r="X18" s="145"/>
      <c r="Y18" s="146">
        <v>0</v>
      </c>
      <c r="Z18" s="147"/>
      <c r="AA18" s="146">
        <v>0</v>
      </c>
      <c r="AB18" s="147"/>
      <c r="AC18" s="146">
        <v>0</v>
      </c>
      <c r="AD18" s="147"/>
      <c r="AE18" s="149">
        <v>0</v>
      </c>
      <c r="AF18" s="151">
        <v>0</v>
      </c>
      <c r="AG18" s="147"/>
      <c r="AH18" s="146">
        <v>0</v>
      </c>
      <c r="AI18" s="147"/>
      <c r="AJ18" s="146">
        <f t="shared" si="11"/>
        <v>0</v>
      </c>
      <c r="AK18" s="152">
        <v>0</v>
      </c>
      <c r="AL18" s="153">
        <f t="shared" si="12"/>
        <v>209</v>
      </c>
      <c r="AM18" s="154" t="s">
        <v>186</v>
      </c>
    </row>
    <row r="19" spans="1:39" ht="18" customHeight="1" x14ac:dyDescent="0.25">
      <c r="A19" s="117"/>
      <c r="B19" s="198" t="s">
        <v>99</v>
      </c>
      <c r="C19" s="198"/>
      <c r="D19" s="198"/>
      <c r="E19" s="155"/>
      <c r="F19" s="146"/>
      <c r="G19" s="147"/>
      <c r="H19" s="146"/>
      <c r="I19" s="147"/>
      <c r="J19" s="148"/>
      <c r="K19" s="147"/>
      <c r="L19" s="148"/>
      <c r="M19" s="147"/>
      <c r="N19" s="148"/>
      <c r="O19" s="148"/>
      <c r="P19" s="146"/>
      <c r="Q19" s="147"/>
      <c r="R19" s="146"/>
      <c r="S19" s="147"/>
      <c r="T19" s="149"/>
      <c r="U19" s="147"/>
      <c r="V19" s="146"/>
      <c r="W19" s="150"/>
      <c r="X19" s="145"/>
      <c r="Y19" s="146"/>
      <c r="Z19" s="147"/>
      <c r="AA19" s="146"/>
      <c r="AB19" s="147"/>
      <c r="AC19" s="146"/>
      <c r="AD19" s="147"/>
      <c r="AE19" s="149"/>
      <c r="AF19" s="151"/>
      <c r="AG19" s="147"/>
      <c r="AH19" s="146"/>
      <c r="AI19" s="147"/>
      <c r="AJ19" s="146"/>
      <c r="AK19" s="152"/>
      <c r="AL19" s="153"/>
      <c r="AM19" s="154"/>
    </row>
    <row r="20" spans="1:39" ht="18" customHeight="1" x14ac:dyDescent="0.25">
      <c r="A20" s="117">
        <f t="shared" ref="A20:A24" si="14">1 +A19</f>
        <v>1</v>
      </c>
      <c r="B20" s="143" t="s">
        <v>167</v>
      </c>
      <c r="C20" s="143" t="s">
        <v>120</v>
      </c>
      <c r="D20" s="144">
        <v>66</v>
      </c>
      <c r="E20" s="145">
        <v>285</v>
      </c>
      <c r="F20" s="146">
        <f t="shared" ref="F20:F24" si="15">E20*2</f>
        <v>570</v>
      </c>
      <c r="G20" s="147"/>
      <c r="H20" s="146">
        <f t="shared" ref="H20:H24" si="16">G20*2</f>
        <v>0</v>
      </c>
      <c r="I20" s="147">
        <v>38</v>
      </c>
      <c r="J20" s="148">
        <v>38</v>
      </c>
      <c r="K20" s="147"/>
      <c r="L20" s="148">
        <v>0</v>
      </c>
      <c r="M20" s="147"/>
      <c r="N20" s="148">
        <v>0</v>
      </c>
      <c r="O20" s="147">
        <v>5</v>
      </c>
      <c r="P20" s="146">
        <f t="shared" ref="P20:P24" si="17">IF(O20&gt;10,80,O20*8)</f>
        <v>40</v>
      </c>
      <c r="Q20" s="147">
        <v>10</v>
      </c>
      <c r="R20" s="146">
        <f t="shared" ref="R20:R24" si="18">Q20*12</f>
        <v>120</v>
      </c>
      <c r="S20" s="147"/>
      <c r="T20" s="149">
        <f t="shared" ref="T20:T24" si="19">S20*4</f>
        <v>0</v>
      </c>
      <c r="U20" s="147" t="s">
        <v>61</v>
      </c>
      <c r="V20" s="146">
        <f t="shared" ref="V20:V24" si="20">IF(U20="si",40,0)</f>
        <v>40</v>
      </c>
      <c r="W20" s="150">
        <f t="shared" ref="W20:W24" si="21">F20+H20+J20+L20+N20+P20+R20+T20+V20</f>
        <v>808</v>
      </c>
      <c r="X20" s="145" t="s">
        <v>181</v>
      </c>
      <c r="Y20" s="146">
        <f t="shared" ref="Y20:Y24" si="22">IF(X20="si",24,0)</f>
        <v>24</v>
      </c>
      <c r="Z20" s="147">
        <v>1</v>
      </c>
      <c r="AA20" s="146">
        <f t="shared" ref="AA20:AA24" si="23">Z20*16</f>
        <v>16</v>
      </c>
      <c r="AB20" s="147"/>
      <c r="AC20" s="146">
        <f t="shared" ref="AC20:AC24" si="24">AB20*12</f>
        <v>0</v>
      </c>
      <c r="AD20" s="147"/>
      <c r="AE20" s="149">
        <f t="shared" ref="AE20:AE24" si="25">IF(AD20="si",24,0)</f>
        <v>0</v>
      </c>
      <c r="AF20" s="151">
        <f t="shared" ref="AF20:AF24" si="26">Y20+AA20+AC20+AE20</f>
        <v>40</v>
      </c>
      <c r="AG20" s="147"/>
      <c r="AH20" s="146">
        <f t="shared" ref="AH20:AH24" si="27">IF(AG20="si",12,0)</f>
        <v>0</v>
      </c>
      <c r="AI20" s="147"/>
      <c r="AJ20" s="146">
        <f t="shared" ref="AJ20:AJ24" si="28">IF(AI20="si",12,0)</f>
        <v>0</v>
      </c>
      <c r="AK20" s="152">
        <v>0</v>
      </c>
      <c r="AL20" s="153">
        <f t="shared" ref="AL20:AL26" si="29">W20+AF20+AK20</f>
        <v>848</v>
      </c>
      <c r="AM20" s="154"/>
    </row>
    <row r="21" spans="1:39" ht="18" customHeight="1" x14ac:dyDescent="0.25">
      <c r="A21" s="117">
        <f t="shared" si="14"/>
        <v>2</v>
      </c>
      <c r="B21" s="143" t="s">
        <v>168</v>
      </c>
      <c r="C21" s="143" t="s">
        <v>169</v>
      </c>
      <c r="D21" s="144">
        <v>58</v>
      </c>
      <c r="E21" s="145">
        <v>285</v>
      </c>
      <c r="F21" s="146">
        <f t="shared" si="15"/>
        <v>570</v>
      </c>
      <c r="G21" s="147"/>
      <c r="H21" s="146">
        <f t="shared" si="16"/>
        <v>0</v>
      </c>
      <c r="I21" s="147">
        <v>35</v>
      </c>
      <c r="J21" s="148">
        <v>35</v>
      </c>
      <c r="K21" s="147"/>
      <c r="L21" s="148">
        <v>0</v>
      </c>
      <c r="M21" s="147"/>
      <c r="N21" s="148">
        <v>0</v>
      </c>
      <c r="O21" s="147">
        <v>5</v>
      </c>
      <c r="P21" s="146">
        <f t="shared" si="17"/>
        <v>40</v>
      </c>
      <c r="Q21" s="147">
        <v>7</v>
      </c>
      <c r="R21" s="146">
        <f t="shared" si="18"/>
        <v>84</v>
      </c>
      <c r="S21" s="147"/>
      <c r="T21" s="149">
        <f t="shared" si="19"/>
        <v>0</v>
      </c>
      <c r="U21" s="147"/>
      <c r="V21" s="146">
        <f t="shared" si="20"/>
        <v>0</v>
      </c>
      <c r="W21" s="150">
        <f t="shared" si="21"/>
        <v>729</v>
      </c>
      <c r="X21" s="145" t="s">
        <v>181</v>
      </c>
      <c r="Y21" s="146">
        <f t="shared" si="22"/>
        <v>24</v>
      </c>
      <c r="Z21" s="147"/>
      <c r="AA21" s="146">
        <f t="shared" si="23"/>
        <v>0</v>
      </c>
      <c r="AB21" s="147"/>
      <c r="AC21" s="146">
        <f t="shared" si="24"/>
        <v>0</v>
      </c>
      <c r="AD21" s="147"/>
      <c r="AE21" s="149">
        <f t="shared" si="25"/>
        <v>0</v>
      </c>
      <c r="AF21" s="151">
        <f t="shared" si="26"/>
        <v>24</v>
      </c>
      <c r="AG21" s="147"/>
      <c r="AH21" s="146">
        <f t="shared" si="27"/>
        <v>0</v>
      </c>
      <c r="AI21" s="147"/>
      <c r="AJ21" s="146">
        <f t="shared" si="28"/>
        <v>0</v>
      </c>
      <c r="AK21" s="152">
        <v>0</v>
      </c>
      <c r="AL21" s="153">
        <f t="shared" si="29"/>
        <v>753</v>
      </c>
      <c r="AM21" s="154"/>
    </row>
    <row r="22" spans="1:39" ht="18" customHeight="1" x14ac:dyDescent="0.25">
      <c r="A22" s="117">
        <f t="shared" si="14"/>
        <v>3</v>
      </c>
      <c r="B22" s="143" t="s">
        <v>170</v>
      </c>
      <c r="C22" s="143" t="s">
        <v>171</v>
      </c>
      <c r="D22" s="144">
        <v>72</v>
      </c>
      <c r="E22" s="145">
        <v>141</v>
      </c>
      <c r="F22" s="146">
        <f>E22*2</f>
        <v>282</v>
      </c>
      <c r="G22" s="147"/>
      <c r="H22" s="146">
        <f>G22*2</f>
        <v>0</v>
      </c>
      <c r="I22" s="147">
        <v>64</v>
      </c>
      <c r="J22" s="148">
        <v>59</v>
      </c>
      <c r="K22" s="147"/>
      <c r="L22" s="148">
        <v>0</v>
      </c>
      <c r="M22" s="147"/>
      <c r="N22" s="148">
        <v>0</v>
      </c>
      <c r="O22" s="147">
        <v>5</v>
      </c>
      <c r="P22" s="146">
        <f>IF(O22&gt;10,80,O22*8)</f>
        <v>40</v>
      </c>
      <c r="Q22" s="147">
        <v>5</v>
      </c>
      <c r="R22" s="146">
        <f>Q22*12</f>
        <v>60</v>
      </c>
      <c r="S22" s="147"/>
      <c r="T22" s="149">
        <f>S22*4</f>
        <v>0</v>
      </c>
      <c r="U22" s="147" t="s">
        <v>61</v>
      </c>
      <c r="V22" s="146">
        <f>IF(U22="si",40,0)</f>
        <v>40</v>
      </c>
      <c r="W22" s="150">
        <f>F22+H22+J22+L22+N22+P22+R22+T22+V22</f>
        <v>481</v>
      </c>
      <c r="X22" s="145" t="s">
        <v>61</v>
      </c>
      <c r="Y22" s="146">
        <f>IF(X22="si",24,0)</f>
        <v>24</v>
      </c>
      <c r="Z22" s="147"/>
      <c r="AA22" s="146">
        <f>Z22*16</f>
        <v>0</v>
      </c>
      <c r="AB22" s="147">
        <v>1</v>
      </c>
      <c r="AC22" s="146">
        <f>AB22*12</f>
        <v>12</v>
      </c>
      <c r="AD22" s="147"/>
      <c r="AE22" s="149">
        <f>IF(AD22="si",24,0)</f>
        <v>0</v>
      </c>
      <c r="AF22" s="151">
        <f>Y22+AA22+AC22+AE22</f>
        <v>36</v>
      </c>
      <c r="AG22" s="147"/>
      <c r="AH22" s="146">
        <f>IF(AG22="si",12,0)</f>
        <v>0</v>
      </c>
      <c r="AI22" s="147"/>
      <c r="AJ22" s="146">
        <f>IF(AI22="si",12,0)</f>
        <v>0</v>
      </c>
      <c r="AK22" s="152">
        <v>0</v>
      </c>
      <c r="AL22" s="153">
        <f>W22+AF22+AK22</f>
        <v>517</v>
      </c>
      <c r="AM22" s="154"/>
    </row>
    <row r="23" spans="1:39" ht="18" customHeight="1" x14ac:dyDescent="0.25">
      <c r="A23" s="117">
        <f t="shared" si="14"/>
        <v>4</v>
      </c>
      <c r="B23" s="143" t="s">
        <v>132</v>
      </c>
      <c r="C23" s="143" t="s">
        <v>133</v>
      </c>
      <c r="D23" s="144">
        <v>67</v>
      </c>
      <c r="E23" s="145">
        <v>129</v>
      </c>
      <c r="F23" s="146">
        <f>E23*2</f>
        <v>258</v>
      </c>
      <c r="G23" s="147"/>
      <c r="H23" s="146">
        <f>G23*2</f>
        <v>0</v>
      </c>
      <c r="I23" s="147">
        <v>102</v>
      </c>
      <c r="J23" s="148">
        <v>84</v>
      </c>
      <c r="K23" s="147"/>
      <c r="L23" s="148">
        <v>0</v>
      </c>
      <c r="M23" s="147"/>
      <c r="N23" s="148">
        <v>0</v>
      </c>
      <c r="O23" s="147">
        <v>5</v>
      </c>
      <c r="P23" s="146">
        <f>IF(O23&gt;10,80,O23*8)</f>
        <v>40</v>
      </c>
      <c r="Q23" s="147">
        <v>3</v>
      </c>
      <c r="R23" s="146">
        <f>Q23*12</f>
        <v>36</v>
      </c>
      <c r="S23" s="147">
        <v>0</v>
      </c>
      <c r="T23" s="149">
        <f>S23*4</f>
        <v>0</v>
      </c>
      <c r="U23" s="147"/>
      <c r="V23" s="146">
        <f>IF(U23="si",40,0)</f>
        <v>0</v>
      </c>
      <c r="W23" s="150">
        <f>F23+H23+J23+L23+N23+P23+R23+T23+V23</f>
        <v>418</v>
      </c>
      <c r="X23" s="145" t="s">
        <v>61</v>
      </c>
      <c r="Y23" s="146">
        <f>IF(X23="si",24,0)</f>
        <v>24</v>
      </c>
      <c r="Z23" s="147"/>
      <c r="AA23" s="146">
        <f>Z23*16</f>
        <v>0</v>
      </c>
      <c r="AB23" s="147"/>
      <c r="AC23" s="146">
        <f>AB23*12</f>
        <v>0</v>
      </c>
      <c r="AD23" s="147"/>
      <c r="AE23" s="149">
        <f>IF(AD23="si",24,0)</f>
        <v>0</v>
      </c>
      <c r="AF23" s="151">
        <f>Y23+AA23+AC23+AE23</f>
        <v>24</v>
      </c>
      <c r="AG23" s="147"/>
      <c r="AH23" s="146">
        <f>IF(AG23="si",12,0)</f>
        <v>0</v>
      </c>
      <c r="AI23" s="147"/>
      <c r="AJ23" s="146">
        <f t="shared" si="28"/>
        <v>0</v>
      </c>
      <c r="AK23" s="152">
        <v>0</v>
      </c>
      <c r="AL23" s="153">
        <f>W23+AF23+AK23</f>
        <v>442</v>
      </c>
      <c r="AM23" s="154"/>
    </row>
    <row r="24" spans="1:39" ht="18" customHeight="1" x14ac:dyDescent="0.25">
      <c r="A24" s="117">
        <f t="shared" si="14"/>
        <v>5</v>
      </c>
      <c r="B24" s="143" t="s">
        <v>128</v>
      </c>
      <c r="C24" s="143" t="s">
        <v>129</v>
      </c>
      <c r="D24" s="144">
        <v>58</v>
      </c>
      <c r="E24" s="145">
        <v>93</v>
      </c>
      <c r="F24" s="146">
        <f t="shared" si="15"/>
        <v>186</v>
      </c>
      <c r="G24" s="147"/>
      <c r="H24" s="146">
        <f t="shared" si="16"/>
        <v>0</v>
      </c>
      <c r="I24" s="147">
        <v>76</v>
      </c>
      <c r="J24" s="148">
        <v>66</v>
      </c>
      <c r="K24" s="147"/>
      <c r="L24" s="148">
        <v>0</v>
      </c>
      <c r="M24" s="147">
        <v>2</v>
      </c>
      <c r="N24" s="148">
        <v>2</v>
      </c>
      <c r="O24" s="147">
        <v>5</v>
      </c>
      <c r="P24" s="146">
        <f t="shared" si="17"/>
        <v>40</v>
      </c>
      <c r="Q24" s="147">
        <v>1</v>
      </c>
      <c r="R24" s="146">
        <f t="shared" si="18"/>
        <v>12</v>
      </c>
      <c r="S24" s="147">
        <v>0</v>
      </c>
      <c r="T24" s="149">
        <f t="shared" si="19"/>
        <v>0</v>
      </c>
      <c r="U24" s="147"/>
      <c r="V24" s="146">
        <f t="shared" si="20"/>
        <v>0</v>
      </c>
      <c r="W24" s="150">
        <f t="shared" si="21"/>
        <v>306</v>
      </c>
      <c r="X24" s="145" t="s">
        <v>61</v>
      </c>
      <c r="Y24" s="146">
        <f t="shared" si="22"/>
        <v>24</v>
      </c>
      <c r="Z24" s="147"/>
      <c r="AA24" s="146">
        <f t="shared" si="23"/>
        <v>0</v>
      </c>
      <c r="AB24" s="147"/>
      <c r="AC24" s="146">
        <f t="shared" si="24"/>
        <v>0</v>
      </c>
      <c r="AD24" s="147" t="s">
        <v>61</v>
      </c>
      <c r="AE24" s="149">
        <f t="shared" si="25"/>
        <v>24</v>
      </c>
      <c r="AF24" s="151">
        <f t="shared" si="26"/>
        <v>48</v>
      </c>
      <c r="AG24" s="147"/>
      <c r="AH24" s="146">
        <f t="shared" si="27"/>
        <v>0</v>
      </c>
      <c r="AI24" s="147"/>
      <c r="AJ24" s="146">
        <f t="shared" si="28"/>
        <v>0</v>
      </c>
      <c r="AK24" s="152">
        <v>0</v>
      </c>
      <c r="AL24" s="153">
        <f t="shared" si="29"/>
        <v>354</v>
      </c>
      <c r="AM24" s="154" t="s">
        <v>186</v>
      </c>
    </row>
    <row r="25" spans="1:39" ht="18" customHeight="1" x14ac:dyDescent="0.25">
      <c r="A25" s="117"/>
      <c r="B25" s="201" t="s">
        <v>134</v>
      </c>
      <c r="C25" s="202"/>
      <c r="D25" s="203"/>
      <c r="E25" s="145"/>
      <c r="F25" s="146"/>
      <c r="G25" s="147"/>
      <c r="H25" s="146"/>
      <c r="I25" s="147"/>
      <c r="J25" s="148"/>
      <c r="K25" s="147"/>
      <c r="L25" s="148"/>
      <c r="M25" s="147"/>
      <c r="N25" s="148"/>
      <c r="O25" s="147"/>
      <c r="P25" s="146"/>
      <c r="Q25" s="147"/>
      <c r="R25" s="146"/>
      <c r="S25" s="147"/>
      <c r="T25" s="149"/>
      <c r="U25" s="147"/>
      <c r="V25" s="146"/>
      <c r="W25" s="150"/>
      <c r="X25" s="145"/>
      <c r="Y25" s="146"/>
      <c r="Z25" s="147"/>
      <c r="AA25" s="146"/>
      <c r="AB25" s="147"/>
      <c r="AC25" s="146"/>
      <c r="AD25" s="147"/>
      <c r="AE25" s="149"/>
      <c r="AF25" s="151"/>
      <c r="AG25" s="147"/>
      <c r="AH25" s="146"/>
      <c r="AI25" s="147"/>
      <c r="AJ25" s="146"/>
      <c r="AK25" s="152"/>
      <c r="AL25" s="153"/>
      <c r="AM25" s="154"/>
    </row>
    <row r="26" spans="1:39" ht="18" customHeight="1" x14ac:dyDescent="0.25">
      <c r="A26" s="117">
        <v>1</v>
      </c>
      <c r="B26" s="143" t="s">
        <v>137</v>
      </c>
      <c r="C26" s="143" t="s">
        <v>138</v>
      </c>
      <c r="D26" s="144">
        <v>62</v>
      </c>
      <c r="E26" s="145">
        <v>321</v>
      </c>
      <c r="F26" s="146">
        <f>E26*2</f>
        <v>642</v>
      </c>
      <c r="G26" s="147"/>
      <c r="H26" s="146"/>
      <c r="I26" s="147">
        <v>35</v>
      </c>
      <c r="J26" s="148">
        <v>35</v>
      </c>
      <c r="K26" s="147"/>
      <c r="L26" s="148"/>
      <c r="M26" s="147"/>
      <c r="N26" s="148"/>
      <c r="O26" s="147">
        <v>5</v>
      </c>
      <c r="P26" s="146">
        <f>IF(O26&gt;10,80,O26*8)</f>
        <v>40</v>
      </c>
      <c r="Q26" s="147">
        <v>12</v>
      </c>
      <c r="R26" s="146">
        <f>Q26*12</f>
        <v>144</v>
      </c>
      <c r="S26" s="147">
        <v>0</v>
      </c>
      <c r="T26" s="149">
        <f>S26*4</f>
        <v>0</v>
      </c>
      <c r="U26" s="147" t="s">
        <v>61</v>
      </c>
      <c r="V26" s="146">
        <f>IF(U26="si",40,0)</f>
        <v>40</v>
      </c>
      <c r="W26" s="150">
        <f>F26+H26+J26+L26+N26+P26+R26+T26+V26</f>
        <v>901</v>
      </c>
      <c r="X26" s="145" t="s">
        <v>61</v>
      </c>
      <c r="Y26" s="146">
        <f>IF(X26="si",24,0)</f>
        <v>24</v>
      </c>
      <c r="Z26" s="147"/>
      <c r="AA26" s="146">
        <f>Z26*16</f>
        <v>0</v>
      </c>
      <c r="AB26" s="147"/>
      <c r="AC26" s="146">
        <f>AB26*12</f>
        <v>0</v>
      </c>
      <c r="AD26" s="147" t="s">
        <v>61</v>
      </c>
      <c r="AE26" s="149">
        <f>IF(AD26="si",24,0)</f>
        <v>24</v>
      </c>
      <c r="AF26" s="151">
        <f t="shared" ref="AF26:AF28" si="30">Y26+AA26+AC26+AE26</f>
        <v>48</v>
      </c>
      <c r="AG26" s="147"/>
      <c r="AH26" s="146">
        <f>IF(AG26="si",12,0)</f>
        <v>0</v>
      </c>
      <c r="AI26" s="147"/>
      <c r="AJ26" s="146">
        <f>IF(AI26="si",12,0)</f>
        <v>0</v>
      </c>
      <c r="AK26" s="152">
        <v>0</v>
      </c>
      <c r="AL26" s="153">
        <f t="shared" si="29"/>
        <v>949</v>
      </c>
      <c r="AM26" s="154" t="s">
        <v>186</v>
      </c>
    </row>
    <row r="27" spans="1:39" ht="18" customHeight="1" x14ac:dyDescent="0.25">
      <c r="A27" s="117"/>
      <c r="B27" s="201" t="s">
        <v>139</v>
      </c>
      <c r="C27" s="202"/>
      <c r="D27" s="202"/>
      <c r="E27" s="145"/>
      <c r="F27" s="146"/>
      <c r="G27" s="147"/>
      <c r="H27" s="146"/>
      <c r="I27" s="147"/>
      <c r="J27" s="148"/>
      <c r="K27" s="147"/>
      <c r="L27" s="148"/>
      <c r="M27" s="147"/>
      <c r="N27" s="148"/>
      <c r="O27" s="147"/>
      <c r="P27" s="146"/>
      <c r="Q27" s="147"/>
      <c r="R27" s="146"/>
      <c r="S27" s="147"/>
      <c r="T27" s="149"/>
      <c r="U27" s="147"/>
      <c r="V27" s="146"/>
      <c r="W27" s="150"/>
      <c r="X27" s="145"/>
      <c r="Y27" s="146"/>
      <c r="Z27" s="147"/>
      <c r="AA27" s="146"/>
      <c r="AB27" s="147"/>
      <c r="AC27" s="146"/>
      <c r="AD27" s="147"/>
      <c r="AE27" s="149"/>
      <c r="AF27" s="151"/>
      <c r="AG27" s="147"/>
      <c r="AH27" s="146"/>
      <c r="AI27" s="147"/>
      <c r="AJ27" s="146"/>
      <c r="AK27" s="152"/>
      <c r="AL27" s="153"/>
      <c r="AM27" s="154"/>
    </row>
    <row r="28" spans="1:39" ht="18" customHeight="1" x14ac:dyDescent="0.25">
      <c r="A28" s="117">
        <v>1</v>
      </c>
      <c r="B28" s="143" t="s">
        <v>140</v>
      </c>
      <c r="C28" s="143" t="s">
        <v>141</v>
      </c>
      <c r="D28" s="144">
        <v>53</v>
      </c>
      <c r="E28" s="145">
        <v>182</v>
      </c>
      <c r="F28" s="146">
        <f>E28*2</f>
        <v>364</v>
      </c>
      <c r="G28" s="147"/>
      <c r="H28" s="146"/>
      <c r="I28" s="147">
        <v>31</v>
      </c>
      <c r="J28" s="148">
        <v>31</v>
      </c>
      <c r="K28" s="147"/>
      <c r="L28" s="148"/>
      <c r="M28" s="147"/>
      <c r="N28" s="148"/>
      <c r="O28" s="147">
        <v>5</v>
      </c>
      <c r="P28" s="146">
        <f>IF(O28&gt;10,80,O28*8)</f>
        <v>40</v>
      </c>
      <c r="Q28" s="147">
        <v>4</v>
      </c>
      <c r="R28" s="146">
        <f>Q28*12</f>
        <v>48</v>
      </c>
      <c r="S28" s="147">
        <v>0</v>
      </c>
      <c r="T28" s="149">
        <f>S28*4</f>
        <v>0</v>
      </c>
      <c r="U28" s="147" t="s">
        <v>61</v>
      </c>
      <c r="V28" s="146">
        <f>IF(U28="si",40,0)</f>
        <v>40</v>
      </c>
      <c r="W28" s="150">
        <f>F28+H28+J28+L28+N28+P28+R28+T28+V28</f>
        <v>523</v>
      </c>
      <c r="X28" s="145" t="s">
        <v>61</v>
      </c>
      <c r="Y28" s="146">
        <f>IF(X28="si",24,0)</f>
        <v>24</v>
      </c>
      <c r="Z28" s="147"/>
      <c r="AA28" s="146">
        <f>Z28*16</f>
        <v>0</v>
      </c>
      <c r="AB28" s="147"/>
      <c r="AC28" s="146">
        <f>AB28*12</f>
        <v>0</v>
      </c>
      <c r="AD28" s="147"/>
      <c r="AE28" s="149">
        <f>IF(AD28="si",24,0)</f>
        <v>0</v>
      </c>
      <c r="AF28" s="151">
        <f t="shared" si="30"/>
        <v>24</v>
      </c>
      <c r="AG28" s="147"/>
      <c r="AH28" s="146">
        <f>IF(AG28="si",12,0)</f>
        <v>0</v>
      </c>
      <c r="AI28" s="147"/>
      <c r="AJ28" s="146">
        <f>IF(AI28="si",12,0)</f>
        <v>0</v>
      </c>
      <c r="AK28" s="152">
        <v>0</v>
      </c>
      <c r="AL28" s="153">
        <f>W28+AF28+AK28</f>
        <v>547</v>
      </c>
      <c r="AM28" s="154"/>
    </row>
    <row r="29" spans="1:39" ht="18" customHeight="1" x14ac:dyDescent="0.25">
      <c r="A29" s="117"/>
      <c r="B29" s="199" t="s">
        <v>100</v>
      </c>
      <c r="C29" s="200"/>
      <c r="D29" s="200"/>
      <c r="E29" s="145"/>
      <c r="F29" s="146"/>
      <c r="G29" s="147"/>
      <c r="H29" s="146"/>
      <c r="I29" s="147"/>
      <c r="J29" s="148"/>
      <c r="K29" s="147"/>
      <c r="L29" s="148"/>
      <c r="M29" s="147"/>
      <c r="N29" s="148"/>
      <c r="O29" s="147"/>
      <c r="P29" s="146"/>
      <c r="Q29" s="147"/>
      <c r="R29" s="146"/>
      <c r="S29" s="147"/>
      <c r="T29" s="149"/>
      <c r="U29" s="147"/>
      <c r="V29" s="146"/>
      <c r="W29" s="150"/>
      <c r="X29" s="145"/>
      <c r="Y29" s="146"/>
      <c r="Z29" s="147"/>
      <c r="AA29" s="146"/>
      <c r="AB29" s="147"/>
      <c r="AC29" s="146"/>
      <c r="AD29" s="147"/>
      <c r="AE29" s="149"/>
      <c r="AF29" s="151"/>
      <c r="AG29" s="147"/>
      <c r="AH29" s="146"/>
      <c r="AI29" s="147"/>
      <c r="AJ29" s="146"/>
      <c r="AK29" s="152"/>
      <c r="AL29" s="153"/>
      <c r="AM29" s="154"/>
    </row>
    <row r="30" spans="1:39" ht="18" customHeight="1" x14ac:dyDescent="0.25">
      <c r="A30" s="117">
        <f>1 +A29</f>
        <v>1</v>
      </c>
      <c r="B30" s="143" t="s">
        <v>179</v>
      </c>
      <c r="C30" s="143" t="s">
        <v>180</v>
      </c>
      <c r="D30" s="144">
        <v>54</v>
      </c>
      <c r="E30" s="145">
        <v>198</v>
      </c>
      <c r="F30" s="146">
        <f>E30*2</f>
        <v>396</v>
      </c>
      <c r="G30" s="147"/>
      <c r="H30" s="146">
        <f>G30*2</f>
        <v>0</v>
      </c>
      <c r="I30" s="147">
        <v>157</v>
      </c>
      <c r="J30" s="148">
        <v>121</v>
      </c>
      <c r="K30" s="147"/>
      <c r="L30" s="148">
        <v>0</v>
      </c>
      <c r="M30" s="147">
        <v>1</v>
      </c>
      <c r="N30" s="148">
        <v>1</v>
      </c>
      <c r="O30" s="147">
        <v>5</v>
      </c>
      <c r="P30" s="146">
        <f>IF(O30&gt;10,80,O30*8)</f>
        <v>40</v>
      </c>
      <c r="Q30" s="147">
        <v>9</v>
      </c>
      <c r="R30" s="146">
        <f>Q30*12</f>
        <v>108</v>
      </c>
      <c r="S30" s="147"/>
      <c r="T30" s="149">
        <f>S30*4</f>
        <v>0</v>
      </c>
      <c r="U30" s="147"/>
      <c r="V30" s="146">
        <f>IF(U30="si",40,0)</f>
        <v>0</v>
      </c>
      <c r="W30" s="150">
        <f>F30+H30+J30+L30+N30+P30+R30+T30+V30</f>
        <v>666</v>
      </c>
      <c r="X30" s="145" t="s">
        <v>61</v>
      </c>
      <c r="Y30" s="146">
        <f>IF(X30="si",24,0)</f>
        <v>24</v>
      </c>
      <c r="Z30" s="147"/>
      <c r="AA30" s="146">
        <f>Z30*16</f>
        <v>0</v>
      </c>
      <c r="AB30" s="147"/>
      <c r="AC30" s="146">
        <f>AB30*12</f>
        <v>0</v>
      </c>
      <c r="AD30" s="147"/>
      <c r="AE30" s="149">
        <f>IF(AD30="si",24,0)</f>
        <v>0</v>
      </c>
      <c r="AF30" s="151">
        <f>Y30+AA30+AC30+AE30</f>
        <v>24</v>
      </c>
      <c r="AG30" s="147"/>
      <c r="AH30" s="146">
        <f>IF(AG30="si",12,0)</f>
        <v>0</v>
      </c>
      <c r="AI30" s="147" t="s">
        <v>61</v>
      </c>
      <c r="AJ30" s="146">
        <f>IF(AI30="si",12,0)</f>
        <v>12</v>
      </c>
      <c r="AK30" s="152">
        <v>12</v>
      </c>
      <c r="AL30" s="153">
        <f>W30+AF30+AK30</f>
        <v>702</v>
      </c>
      <c r="AM30" s="154"/>
    </row>
    <row r="31" spans="1:39" ht="18" customHeight="1" x14ac:dyDescent="0.25">
      <c r="A31" s="117"/>
      <c r="B31" s="199" t="s">
        <v>101</v>
      </c>
      <c r="C31" s="200"/>
      <c r="D31" s="200"/>
      <c r="E31" s="145"/>
      <c r="F31" s="146"/>
      <c r="G31" s="147"/>
      <c r="H31" s="146"/>
      <c r="I31" s="147"/>
      <c r="J31" s="148"/>
      <c r="K31" s="147"/>
      <c r="L31" s="148"/>
      <c r="M31" s="147"/>
      <c r="N31" s="148"/>
      <c r="O31" s="147"/>
      <c r="P31" s="146"/>
      <c r="Q31" s="147"/>
      <c r="R31" s="146"/>
      <c r="S31" s="147"/>
      <c r="T31" s="149"/>
      <c r="U31" s="147"/>
      <c r="V31" s="146"/>
      <c r="W31" s="150"/>
      <c r="X31" s="145"/>
      <c r="Y31" s="146"/>
      <c r="Z31" s="147"/>
      <c r="AA31" s="146"/>
      <c r="AB31" s="147"/>
      <c r="AC31" s="146"/>
      <c r="AD31" s="147"/>
      <c r="AE31" s="149"/>
      <c r="AF31" s="151"/>
      <c r="AG31" s="147"/>
      <c r="AH31" s="146"/>
      <c r="AI31" s="147"/>
      <c r="AJ31" s="146"/>
      <c r="AK31" s="152"/>
      <c r="AL31" s="153"/>
      <c r="AM31" s="154"/>
    </row>
    <row r="32" spans="1:39" ht="18" customHeight="1" x14ac:dyDescent="0.25">
      <c r="A32" s="117">
        <f t="shared" ref="A32:A44" si="31">1 +A31</f>
        <v>1</v>
      </c>
      <c r="B32" s="143" t="s">
        <v>159</v>
      </c>
      <c r="C32" s="143" t="s">
        <v>172</v>
      </c>
      <c r="D32" s="144">
        <v>56</v>
      </c>
      <c r="E32" s="145">
        <v>221</v>
      </c>
      <c r="F32" s="146">
        <f>E32*2</f>
        <v>442</v>
      </c>
      <c r="G32" s="147"/>
      <c r="H32" s="146">
        <f t="shared" ref="H32:H42" si="32">G32*2</f>
        <v>0</v>
      </c>
      <c r="I32" s="147">
        <v>109</v>
      </c>
      <c r="J32" s="148">
        <v>88</v>
      </c>
      <c r="K32" s="147"/>
      <c r="L32" s="148">
        <v>0</v>
      </c>
      <c r="M32" s="147">
        <v>12</v>
      </c>
      <c r="N32" s="148">
        <v>12</v>
      </c>
      <c r="O32" s="147">
        <v>5</v>
      </c>
      <c r="P32" s="146">
        <f>IF(O32&gt;10,80,O32*8)</f>
        <v>40</v>
      </c>
      <c r="Q32" s="147">
        <v>13</v>
      </c>
      <c r="R32" s="146">
        <f>Q32*12</f>
        <v>156</v>
      </c>
      <c r="S32" s="147"/>
      <c r="T32" s="149">
        <f>S32*4</f>
        <v>0</v>
      </c>
      <c r="U32" s="147" t="s">
        <v>61</v>
      </c>
      <c r="V32" s="146">
        <f>IF(U32="si",40,0)</f>
        <v>40</v>
      </c>
      <c r="W32" s="150">
        <f>F32+H32+J32+L32+N32+P32+R32+T32+V32</f>
        <v>778</v>
      </c>
      <c r="X32" s="145"/>
      <c r="Y32" s="146">
        <f>IF(X32="si",24,0)</f>
        <v>0</v>
      </c>
      <c r="Z32" s="147"/>
      <c r="AA32" s="146">
        <f t="shared" ref="AA32:AA42" si="33">Z32*16</f>
        <v>0</v>
      </c>
      <c r="AB32" s="147"/>
      <c r="AC32" s="146">
        <f>AB32*12</f>
        <v>0</v>
      </c>
      <c r="AD32" s="147"/>
      <c r="AE32" s="149">
        <f>IF(AD32="si",24,0)</f>
        <v>0</v>
      </c>
      <c r="AF32" s="151">
        <f>Y32+AA32+AC32+AE32</f>
        <v>0</v>
      </c>
      <c r="AG32" s="147"/>
      <c r="AH32" s="146">
        <f t="shared" ref="AH32:AH42" si="34">IF(AG32="si",12,0)</f>
        <v>0</v>
      </c>
      <c r="AI32" s="147"/>
      <c r="AJ32" s="146">
        <f t="shared" ref="AJ32:AJ42" si="35">IF(AI32="si",12,0)</f>
        <v>0</v>
      </c>
      <c r="AK32" s="152">
        <v>0</v>
      </c>
      <c r="AL32" s="153">
        <f>W32+AF32+AK32</f>
        <v>778</v>
      </c>
      <c r="AM32" s="154" t="s">
        <v>186</v>
      </c>
    </row>
    <row r="33" spans="1:39" ht="18" customHeight="1" x14ac:dyDescent="0.25">
      <c r="A33" s="117">
        <f t="shared" si="31"/>
        <v>2</v>
      </c>
      <c r="B33" s="143" t="s">
        <v>173</v>
      </c>
      <c r="C33" s="143" t="s">
        <v>147</v>
      </c>
      <c r="D33" s="144">
        <v>61</v>
      </c>
      <c r="E33" s="145">
        <v>221</v>
      </c>
      <c r="F33" s="146">
        <f t="shared" ref="F33:F44" si="36">E33*2</f>
        <v>442</v>
      </c>
      <c r="G33" s="147"/>
      <c r="H33" s="146">
        <f t="shared" si="32"/>
        <v>0</v>
      </c>
      <c r="I33" s="147">
        <v>86</v>
      </c>
      <c r="J33" s="148">
        <v>73.333333333333329</v>
      </c>
      <c r="K33" s="147"/>
      <c r="L33" s="148">
        <v>0</v>
      </c>
      <c r="M33" s="147">
        <v>3</v>
      </c>
      <c r="N33" s="148">
        <v>3</v>
      </c>
      <c r="O33" s="147">
        <v>5</v>
      </c>
      <c r="P33" s="146">
        <f t="shared" ref="P33:P42" si="37">IF(O33&gt;10,80,O33*8)</f>
        <v>40</v>
      </c>
      <c r="Q33" s="147">
        <v>13</v>
      </c>
      <c r="R33" s="146">
        <f t="shared" ref="R33:R39" si="38">Q33*12</f>
        <v>156</v>
      </c>
      <c r="S33" s="147"/>
      <c r="T33" s="149">
        <f t="shared" ref="T33:T39" si="39">S33*4</f>
        <v>0</v>
      </c>
      <c r="U33" s="147" t="s">
        <v>61</v>
      </c>
      <c r="V33" s="146">
        <f t="shared" ref="V33:V39" si="40">IF(U33="si",40,0)</f>
        <v>40</v>
      </c>
      <c r="W33" s="150">
        <f t="shared" ref="W33:W44" si="41">F33+H33+J33+L33+N33+P33+R33+T33+V33</f>
        <v>754.33333333333337</v>
      </c>
      <c r="X33" s="145"/>
      <c r="Y33" s="146">
        <f t="shared" ref="Y33:Y43" si="42">IF(X33="si",24,0)</f>
        <v>0</v>
      </c>
      <c r="Z33" s="147"/>
      <c r="AA33" s="146">
        <f t="shared" si="33"/>
        <v>0</v>
      </c>
      <c r="AB33" s="147"/>
      <c r="AC33" s="146">
        <f t="shared" ref="AC33:AC39" si="43">AB33*12</f>
        <v>0</v>
      </c>
      <c r="AD33" s="147"/>
      <c r="AE33" s="149">
        <f t="shared" ref="AE33:AE42" si="44">IF(AD33="si",24,0)</f>
        <v>0</v>
      </c>
      <c r="AF33" s="151">
        <f t="shared" ref="AF33:AF39" si="45">Y33+AA33+AC33+AE33</f>
        <v>0</v>
      </c>
      <c r="AG33" s="147"/>
      <c r="AH33" s="146">
        <f t="shared" si="34"/>
        <v>0</v>
      </c>
      <c r="AI33" s="147"/>
      <c r="AJ33" s="146">
        <f t="shared" si="35"/>
        <v>0</v>
      </c>
      <c r="AK33" s="152">
        <v>0</v>
      </c>
      <c r="AL33" s="153">
        <f t="shared" ref="AL33:AL42" si="46">W33+AF33+AK33</f>
        <v>754.33333333333337</v>
      </c>
      <c r="AM33" s="154" t="s">
        <v>186</v>
      </c>
    </row>
    <row r="34" spans="1:39" ht="18" customHeight="1" x14ac:dyDescent="0.25">
      <c r="A34" s="117">
        <f t="shared" si="31"/>
        <v>3</v>
      </c>
      <c r="B34" s="143" t="s">
        <v>174</v>
      </c>
      <c r="C34" s="143" t="s">
        <v>191</v>
      </c>
      <c r="D34" s="144">
        <v>64</v>
      </c>
      <c r="E34" s="145">
        <v>117</v>
      </c>
      <c r="F34" s="146">
        <f t="shared" si="36"/>
        <v>234</v>
      </c>
      <c r="G34" s="147"/>
      <c r="H34" s="146">
        <f t="shared" si="32"/>
        <v>0</v>
      </c>
      <c r="I34" s="147">
        <v>87</v>
      </c>
      <c r="J34" s="148">
        <v>74</v>
      </c>
      <c r="K34" s="147"/>
      <c r="L34" s="148">
        <v>0</v>
      </c>
      <c r="M34" s="147"/>
      <c r="N34" s="148">
        <v>0</v>
      </c>
      <c r="O34" s="147">
        <v>5</v>
      </c>
      <c r="P34" s="146">
        <f t="shared" si="37"/>
        <v>40</v>
      </c>
      <c r="Q34" s="147">
        <v>3</v>
      </c>
      <c r="R34" s="146">
        <f t="shared" si="38"/>
        <v>36</v>
      </c>
      <c r="S34" s="147"/>
      <c r="T34" s="149">
        <f t="shared" si="39"/>
        <v>0</v>
      </c>
      <c r="U34" s="147"/>
      <c r="V34" s="146">
        <v>0</v>
      </c>
      <c r="W34" s="150">
        <f t="shared" si="41"/>
        <v>384</v>
      </c>
      <c r="X34" s="145"/>
      <c r="Y34" s="146">
        <f t="shared" si="42"/>
        <v>0</v>
      </c>
      <c r="Z34" s="147"/>
      <c r="AA34" s="146">
        <f t="shared" si="33"/>
        <v>0</v>
      </c>
      <c r="AB34" s="147"/>
      <c r="AC34" s="146">
        <f t="shared" si="43"/>
        <v>0</v>
      </c>
      <c r="AD34" s="147"/>
      <c r="AE34" s="149">
        <f t="shared" si="44"/>
        <v>0</v>
      </c>
      <c r="AF34" s="151">
        <f t="shared" si="45"/>
        <v>0</v>
      </c>
      <c r="AG34" s="147"/>
      <c r="AH34" s="146">
        <f t="shared" si="34"/>
        <v>0</v>
      </c>
      <c r="AI34" s="147"/>
      <c r="AJ34" s="146">
        <f t="shared" si="35"/>
        <v>0</v>
      </c>
      <c r="AK34" s="152">
        <v>12</v>
      </c>
      <c r="AL34" s="153">
        <f t="shared" si="46"/>
        <v>396</v>
      </c>
      <c r="AM34" s="154"/>
    </row>
    <row r="35" spans="1:39" ht="18" customHeight="1" x14ac:dyDescent="0.25">
      <c r="A35" s="117">
        <f t="shared" si="31"/>
        <v>4</v>
      </c>
      <c r="B35" s="143" t="s">
        <v>175</v>
      </c>
      <c r="C35" s="143" t="s">
        <v>176</v>
      </c>
      <c r="D35" s="144">
        <v>60</v>
      </c>
      <c r="E35" s="145">
        <v>105</v>
      </c>
      <c r="F35" s="146">
        <f>E35*2</f>
        <v>210</v>
      </c>
      <c r="G35" s="147"/>
      <c r="H35" s="146">
        <f>G35*2</f>
        <v>0</v>
      </c>
      <c r="I35" s="147">
        <v>92</v>
      </c>
      <c r="J35" s="148">
        <v>77.333333333333329</v>
      </c>
      <c r="K35" s="147"/>
      <c r="L35" s="148">
        <v>0</v>
      </c>
      <c r="M35" s="147"/>
      <c r="N35" s="148">
        <v>0</v>
      </c>
      <c r="O35" s="147">
        <v>5</v>
      </c>
      <c r="P35" s="146">
        <f>IF(O35&gt;10,80,O35*8)</f>
        <v>40</v>
      </c>
      <c r="Q35" s="147">
        <v>1</v>
      </c>
      <c r="R35" s="146">
        <f>Q35*12</f>
        <v>12</v>
      </c>
      <c r="S35" s="147"/>
      <c r="T35" s="149">
        <f>S35*4</f>
        <v>0</v>
      </c>
      <c r="U35" s="147"/>
      <c r="V35" s="146">
        <f>IF(U35="si",40,0)</f>
        <v>0</v>
      </c>
      <c r="W35" s="150">
        <f>F35+H35+J35+L35+N35+P35+R35+T35+V35</f>
        <v>339.33333333333331</v>
      </c>
      <c r="X35" s="145"/>
      <c r="Y35" s="146">
        <f>IF(X35="si",24,0)</f>
        <v>0</v>
      </c>
      <c r="Z35" s="147"/>
      <c r="AA35" s="146">
        <f>Z35*16</f>
        <v>0</v>
      </c>
      <c r="AB35" s="147"/>
      <c r="AC35" s="146">
        <f>AB35*12</f>
        <v>0</v>
      </c>
      <c r="AD35" s="147"/>
      <c r="AE35" s="149">
        <f>IF(AD35="si",24,0)</f>
        <v>0</v>
      </c>
      <c r="AF35" s="151">
        <f>Y35+AA35+AC35+AE35</f>
        <v>0</v>
      </c>
      <c r="AG35" s="147"/>
      <c r="AH35" s="146">
        <f>IF(AG35="si",12,0)</f>
        <v>0</v>
      </c>
      <c r="AI35" s="147"/>
      <c r="AJ35" s="146">
        <f>IF(AI35="si",12,0)</f>
        <v>0</v>
      </c>
      <c r="AK35" s="152">
        <v>12</v>
      </c>
      <c r="AL35" s="153">
        <f>W35+AF35+AK35</f>
        <v>351.33333333333331</v>
      </c>
      <c r="AM35" s="154"/>
    </row>
    <row r="36" spans="1:39" ht="18" customHeight="1" x14ac:dyDescent="0.25">
      <c r="A36" s="117">
        <f t="shared" si="31"/>
        <v>5</v>
      </c>
      <c r="B36" s="143" t="s">
        <v>177</v>
      </c>
      <c r="C36" s="143" t="s">
        <v>178</v>
      </c>
      <c r="D36" s="144">
        <v>68</v>
      </c>
      <c r="E36" s="145">
        <v>81</v>
      </c>
      <c r="F36" s="146">
        <f>E36*2</f>
        <v>162</v>
      </c>
      <c r="G36" s="147"/>
      <c r="H36" s="146">
        <f>G36*2</f>
        <v>0</v>
      </c>
      <c r="I36" s="147">
        <v>109</v>
      </c>
      <c r="J36" s="148">
        <v>88.666666666666657</v>
      </c>
      <c r="K36" s="147"/>
      <c r="L36" s="148">
        <v>0</v>
      </c>
      <c r="M36" s="147"/>
      <c r="N36" s="148">
        <v>0</v>
      </c>
      <c r="O36" s="147">
        <v>5</v>
      </c>
      <c r="P36" s="146">
        <f>IF(O36&gt;10,80,O36*8)</f>
        <v>40</v>
      </c>
      <c r="Q36" s="147"/>
      <c r="R36" s="146">
        <f>Q36*12</f>
        <v>0</v>
      </c>
      <c r="S36" s="147"/>
      <c r="T36" s="149">
        <f>S36*4</f>
        <v>0</v>
      </c>
      <c r="U36" s="147"/>
      <c r="V36" s="146">
        <f>IF(U36="si",40,0)</f>
        <v>0</v>
      </c>
      <c r="W36" s="150">
        <f>F36+H36+J36+L36+N36+P36+R36+T36+V36</f>
        <v>290.66666666666663</v>
      </c>
      <c r="X36" s="145" t="s">
        <v>61</v>
      </c>
      <c r="Y36" s="146">
        <f>IF(X36="si",24,0)</f>
        <v>24</v>
      </c>
      <c r="Z36" s="147">
        <v>1</v>
      </c>
      <c r="AA36" s="146">
        <f>Z36*16</f>
        <v>16</v>
      </c>
      <c r="AB36" s="147">
        <v>1</v>
      </c>
      <c r="AC36" s="146">
        <f>AB36*12</f>
        <v>12</v>
      </c>
      <c r="AD36" s="147"/>
      <c r="AE36" s="149">
        <f>IF(AD36="si",24,0)</f>
        <v>0</v>
      </c>
      <c r="AF36" s="151">
        <f>Y36+AA36+AC36+AE36</f>
        <v>52</v>
      </c>
      <c r="AG36" s="147"/>
      <c r="AH36" s="146">
        <f>IF(AG36="si",12,0)</f>
        <v>0</v>
      </c>
      <c r="AI36" s="147"/>
      <c r="AJ36" s="146">
        <f>IF(AI36="si",12,0)</f>
        <v>0</v>
      </c>
      <c r="AK36" s="152">
        <v>0</v>
      </c>
      <c r="AL36" s="153">
        <f>W36+AF36+AK36</f>
        <v>342.66666666666663</v>
      </c>
      <c r="AM36" s="154"/>
    </row>
    <row r="37" spans="1:39" ht="18" customHeight="1" x14ac:dyDescent="0.25">
      <c r="A37" s="117">
        <f t="shared" si="31"/>
        <v>6</v>
      </c>
      <c r="B37" s="143" t="s">
        <v>151</v>
      </c>
      <c r="C37" s="143" t="s">
        <v>152</v>
      </c>
      <c r="D37" s="144">
        <v>63</v>
      </c>
      <c r="E37" s="145">
        <v>93</v>
      </c>
      <c r="F37" s="146">
        <f>E37*2</f>
        <v>186</v>
      </c>
      <c r="G37" s="147"/>
      <c r="H37" s="146">
        <f>G37*2</f>
        <v>0</v>
      </c>
      <c r="I37" s="147">
        <v>94</v>
      </c>
      <c r="J37" s="148">
        <f>48+30</f>
        <v>78</v>
      </c>
      <c r="K37" s="147"/>
      <c r="L37" s="148">
        <v>0</v>
      </c>
      <c r="M37" s="147"/>
      <c r="N37" s="148">
        <v>0</v>
      </c>
      <c r="O37" s="147">
        <v>5</v>
      </c>
      <c r="P37" s="146">
        <f>IF(O37&gt;10,80,O37*8)</f>
        <v>40</v>
      </c>
      <c r="Q37" s="147">
        <v>2</v>
      </c>
      <c r="R37" s="146">
        <f>Q37*12</f>
        <v>24</v>
      </c>
      <c r="S37" s="147">
        <v>0</v>
      </c>
      <c r="T37" s="149">
        <f>S37*4</f>
        <v>0</v>
      </c>
      <c r="U37" s="147"/>
      <c r="V37" s="146">
        <f>IF(U37="si",40,0)</f>
        <v>0</v>
      </c>
      <c r="W37" s="150">
        <f>F37+H37+J37+L37+N37+P37+R37+T37+V37</f>
        <v>328</v>
      </c>
      <c r="X37" s="145"/>
      <c r="Y37" s="146">
        <f>IF(X37="si",24,0)</f>
        <v>0</v>
      </c>
      <c r="Z37" s="147"/>
      <c r="AA37" s="146">
        <f>Z37*16</f>
        <v>0</v>
      </c>
      <c r="AB37" s="147"/>
      <c r="AC37" s="146">
        <f>AB37*12</f>
        <v>0</v>
      </c>
      <c r="AD37" s="147"/>
      <c r="AE37" s="149">
        <f>IF(AD37="si",24,0)</f>
        <v>0</v>
      </c>
      <c r="AF37" s="151">
        <f>Y37+AA37+AC37+AE37</f>
        <v>0</v>
      </c>
      <c r="AG37" s="147"/>
      <c r="AH37" s="146">
        <f>IF(AG37="si",12,0)</f>
        <v>0</v>
      </c>
      <c r="AI37" s="147"/>
      <c r="AJ37" s="146">
        <f>IF(AI37="si",12,0)</f>
        <v>0</v>
      </c>
      <c r="AK37" s="152">
        <v>0</v>
      </c>
      <c r="AL37" s="153">
        <f>W37+AF37+AK37</f>
        <v>328</v>
      </c>
      <c r="AM37" s="154"/>
    </row>
    <row r="38" spans="1:39" ht="18" customHeight="1" x14ac:dyDescent="0.25">
      <c r="A38" s="117">
        <f t="shared" si="31"/>
        <v>7</v>
      </c>
      <c r="B38" s="143" t="s">
        <v>144</v>
      </c>
      <c r="C38" s="143" t="s">
        <v>145</v>
      </c>
      <c r="D38" s="144">
        <v>64</v>
      </c>
      <c r="E38" s="145">
        <v>81</v>
      </c>
      <c r="F38" s="146">
        <f t="shared" si="36"/>
        <v>162</v>
      </c>
      <c r="G38" s="147"/>
      <c r="H38" s="146">
        <f t="shared" si="32"/>
        <v>0</v>
      </c>
      <c r="I38" s="147">
        <v>112</v>
      </c>
      <c r="J38" s="148">
        <v>90</v>
      </c>
      <c r="K38" s="147"/>
      <c r="L38" s="148">
        <v>0</v>
      </c>
      <c r="M38" s="147"/>
      <c r="N38" s="148">
        <v>0</v>
      </c>
      <c r="O38" s="147">
        <v>5</v>
      </c>
      <c r="P38" s="146">
        <f t="shared" si="37"/>
        <v>40</v>
      </c>
      <c r="Q38" s="147">
        <v>1</v>
      </c>
      <c r="R38" s="146">
        <f t="shared" si="38"/>
        <v>12</v>
      </c>
      <c r="S38" s="147"/>
      <c r="T38" s="149">
        <f t="shared" si="39"/>
        <v>0</v>
      </c>
      <c r="U38" s="147"/>
      <c r="V38" s="146">
        <f t="shared" si="40"/>
        <v>0</v>
      </c>
      <c r="W38" s="150">
        <f t="shared" si="41"/>
        <v>304</v>
      </c>
      <c r="X38" s="145"/>
      <c r="Y38" s="146">
        <f t="shared" si="42"/>
        <v>0</v>
      </c>
      <c r="Z38" s="147"/>
      <c r="AA38" s="146">
        <f t="shared" si="33"/>
        <v>0</v>
      </c>
      <c r="AB38" s="147"/>
      <c r="AC38" s="146">
        <f t="shared" si="43"/>
        <v>0</v>
      </c>
      <c r="AD38" s="147"/>
      <c r="AE38" s="149">
        <f t="shared" si="44"/>
        <v>0</v>
      </c>
      <c r="AF38" s="151">
        <f t="shared" si="45"/>
        <v>0</v>
      </c>
      <c r="AG38" s="147"/>
      <c r="AH38" s="146">
        <f t="shared" si="34"/>
        <v>0</v>
      </c>
      <c r="AI38" s="147"/>
      <c r="AJ38" s="146">
        <f t="shared" si="35"/>
        <v>0</v>
      </c>
      <c r="AK38" s="152">
        <v>0</v>
      </c>
      <c r="AL38" s="153">
        <f t="shared" si="46"/>
        <v>304</v>
      </c>
      <c r="AM38" s="154"/>
    </row>
    <row r="39" spans="1:39" ht="18" customHeight="1" x14ac:dyDescent="0.25">
      <c r="A39" s="117">
        <f t="shared" si="31"/>
        <v>8</v>
      </c>
      <c r="B39" s="143" t="s">
        <v>148</v>
      </c>
      <c r="C39" s="143" t="s">
        <v>149</v>
      </c>
      <c r="D39" s="144">
        <v>62</v>
      </c>
      <c r="E39" s="145">
        <v>69</v>
      </c>
      <c r="F39" s="146">
        <f t="shared" si="36"/>
        <v>138</v>
      </c>
      <c r="G39" s="147"/>
      <c r="H39" s="146">
        <f t="shared" si="32"/>
        <v>0</v>
      </c>
      <c r="I39" s="147">
        <v>104</v>
      </c>
      <c r="J39" s="148">
        <v>85</v>
      </c>
      <c r="K39" s="147"/>
      <c r="L39" s="148">
        <v>0</v>
      </c>
      <c r="M39" s="147"/>
      <c r="N39" s="148">
        <v>0</v>
      </c>
      <c r="O39" s="147">
        <v>5</v>
      </c>
      <c r="P39" s="146">
        <f t="shared" si="37"/>
        <v>40</v>
      </c>
      <c r="Q39" s="147"/>
      <c r="R39" s="146">
        <f t="shared" si="38"/>
        <v>0</v>
      </c>
      <c r="S39" s="147"/>
      <c r="T39" s="149">
        <f t="shared" si="39"/>
        <v>0</v>
      </c>
      <c r="U39" s="147"/>
      <c r="V39" s="146">
        <f t="shared" si="40"/>
        <v>0</v>
      </c>
      <c r="W39" s="150">
        <f t="shared" si="41"/>
        <v>263</v>
      </c>
      <c r="X39" s="145"/>
      <c r="Y39" s="146">
        <f t="shared" si="42"/>
        <v>0</v>
      </c>
      <c r="Z39" s="147"/>
      <c r="AA39" s="146">
        <f t="shared" si="33"/>
        <v>0</v>
      </c>
      <c r="AB39" s="147"/>
      <c r="AC39" s="146">
        <f t="shared" si="43"/>
        <v>0</v>
      </c>
      <c r="AD39" s="147"/>
      <c r="AE39" s="149">
        <f t="shared" si="44"/>
        <v>0</v>
      </c>
      <c r="AF39" s="151">
        <f t="shared" si="45"/>
        <v>0</v>
      </c>
      <c r="AG39" s="147"/>
      <c r="AH39" s="146">
        <f t="shared" si="34"/>
        <v>0</v>
      </c>
      <c r="AI39" s="147"/>
      <c r="AJ39" s="146">
        <f t="shared" si="35"/>
        <v>0</v>
      </c>
      <c r="AK39" s="152">
        <v>0</v>
      </c>
      <c r="AL39" s="153">
        <f t="shared" si="46"/>
        <v>263</v>
      </c>
      <c r="AM39" s="154"/>
    </row>
    <row r="40" spans="1:39" ht="18" customHeight="1" x14ac:dyDescent="0.25">
      <c r="A40" s="117">
        <f t="shared" si="31"/>
        <v>9</v>
      </c>
      <c r="B40" s="143" t="s">
        <v>146</v>
      </c>
      <c r="C40" s="143" t="s">
        <v>182</v>
      </c>
      <c r="D40" s="144">
        <v>56</v>
      </c>
      <c r="E40" s="145">
        <v>57</v>
      </c>
      <c r="F40" s="146">
        <f t="shared" si="36"/>
        <v>114</v>
      </c>
      <c r="G40" s="147"/>
      <c r="H40" s="146">
        <f t="shared" si="32"/>
        <v>0</v>
      </c>
      <c r="I40" s="147">
        <v>131</v>
      </c>
      <c r="J40" s="157">
        <v>103</v>
      </c>
      <c r="K40" s="147"/>
      <c r="L40" s="157">
        <v>0</v>
      </c>
      <c r="M40" s="147"/>
      <c r="N40" s="148">
        <v>0</v>
      </c>
      <c r="O40" s="147">
        <v>2</v>
      </c>
      <c r="P40" s="146">
        <f t="shared" si="37"/>
        <v>16</v>
      </c>
      <c r="Q40" s="147"/>
      <c r="R40" s="146">
        <v>0</v>
      </c>
      <c r="S40" s="147"/>
      <c r="T40" s="149">
        <v>0</v>
      </c>
      <c r="U40" s="147"/>
      <c r="V40" s="146">
        <v>0</v>
      </c>
      <c r="W40" s="150">
        <f>F40+H40+J40+L40+N40+P40+R40+T40+V40</f>
        <v>233</v>
      </c>
      <c r="X40" s="145"/>
      <c r="Y40" s="146">
        <f t="shared" si="42"/>
        <v>0</v>
      </c>
      <c r="Z40" s="147"/>
      <c r="AA40" s="146">
        <f t="shared" si="33"/>
        <v>0</v>
      </c>
      <c r="AB40" s="147"/>
      <c r="AC40" s="146"/>
      <c r="AD40" s="147"/>
      <c r="AE40" s="149">
        <f t="shared" si="44"/>
        <v>0</v>
      </c>
      <c r="AF40" s="151">
        <f>Y40+AA40+AC40+AE40</f>
        <v>0</v>
      </c>
      <c r="AG40" s="147"/>
      <c r="AH40" s="146">
        <f t="shared" si="34"/>
        <v>0</v>
      </c>
      <c r="AI40" s="147"/>
      <c r="AJ40" s="146">
        <f t="shared" si="35"/>
        <v>0</v>
      </c>
      <c r="AK40" s="152">
        <v>0</v>
      </c>
      <c r="AL40" s="153">
        <f>W40+AF40+AK40</f>
        <v>233</v>
      </c>
      <c r="AM40" s="154"/>
    </row>
    <row r="41" spans="1:39" ht="18" customHeight="1" x14ac:dyDescent="0.25">
      <c r="A41" s="117">
        <f t="shared" si="31"/>
        <v>10</v>
      </c>
      <c r="B41" s="143" t="s">
        <v>135</v>
      </c>
      <c r="C41" s="143" t="s">
        <v>183</v>
      </c>
      <c r="D41" s="144">
        <v>63</v>
      </c>
      <c r="E41" s="145">
        <v>57</v>
      </c>
      <c r="F41" s="146">
        <f t="shared" si="36"/>
        <v>114</v>
      </c>
      <c r="G41" s="147"/>
      <c r="H41" s="146">
        <f t="shared" si="32"/>
        <v>0</v>
      </c>
      <c r="I41" s="147">
        <v>119</v>
      </c>
      <c r="J41" s="157">
        <v>95</v>
      </c>
      <c r="K41" s="147"/>
      <c r="L41" s="157">
        <v>0</v>
      </c>
      <c r="M41" s="147"/>
      <c r="N41" s="148">
        <v>0</v>
      </c>
      <c r="O41" s="147">
        <v>2</v>
      </c>
      <c r="P41" s="146">
        <f t="shared" si="37"/>
        <v>16</v>
      </c>
      <c r="Q41" s="147"/>
      <c r="R41" s="146">
        <v>0</v>
      </c>
      <c r="S41" s="147"/>
      <c r="T41" s="149">
        <v>0</v>
      </c>
      <c r="U41" s="147"/>
      <c r="V41" s="146">
        <v>0</v>
      </c>
      <c r="W41" s="150">
        <f>F41+H41+J41+L41+N41+P41+R41+T41+V41</f>
        <v>225</v>
      </c>
      <c r="X41" s="145"/>
      <c r="Y41" s="146">
        <f t="shared" si="42"/>
        <v>0</v>
      </c>
      <c r="Z41" s="147"/>
      <c r="AA41" s="146">
        <f t="shared" si="33"/>
        <v>0</v>
      </c>
      <c r="AB41" s="147">
        <v>2</v>
      </c>
      <c r="AC41" s="146">
        <f>AB41*12</f>
        <v>24</v>
      </c>
      <c r="AD41" s="147"/>
      <c r="AE41" s="149">
        <f t="shared" si="44"/>
        <v>0</v>
      </c>
      <c r="AF41" s="151">
        <f>Y41+AA41+AC41+AE41</f>
        <v>24</v>
      </c>
      <c r="AG41" s="147"/>
      <c r="AH41" s="146">
        <f t="shared" si="34"/>
        <v>0</v>
      </c>
      <c r="AI41" s="147"/>
      <c r="AJ41" s="146">
        <f t="shared" si="35"/>
        <v>0</v>
      </c>
      <c r="AK41" s="152">
        <v>0</v>
      </c>
      <c r="AL41" s="153">
        <f t="shared" si="46"/>
        <v>249</v>
      </c>
      <c r="AM41" s="154" t="s">
        <v>186</v>
      </c>
    </row>
    <row r="42" spans="1:39" ht="18" customHeight="1" x14ac:dyDescent="0.25">
      <c r="A42" s="117">
        <f t="shared" si="31"/>
        <v>11</v>
      </c>
      <c r="B42" s="143" t="s">
        <v>184</v>
      </c>
      <c r="C42" s="143" t="s">
        <v>166</v>
      </c>
      <c r="D42" s="144">
        <v>50</v>
      </c>
      <c r="E42" s="145">
        <v>57</v>
      </c>
      <c r="F42" s="146">
        <f t="shared" si="36"/>
        <v>114</v>
      </c>
      <c r="G42" s="147"/>
      <c r="H42" s="146">
        <f t="shared" si="32"/>
        <v>0</v>
      </c>
      <c r="I42" s="147">
        <v>116</v>
      </c>
      <c r="J42" s="157">
        <v>93</v>
      </c>
      <c r="K42" s="147"/>
      <c r="L42" s="157">
        <v>0</v>
      </c>
      <c r="M42" s="147"/>
      <c r="N42" s="148">
        <v>0</v>
      </c>
      <c r="O42" s="147">
        <v>2</v>
      </c>
      <c r="P42" s="146">
        <f t="shared" si="37"/>
        <v>16</v>
      </c>
      <c r="Q42" s="147"/>
      <c r="R42" s="146">
        <v>0</v>
      </c>
      <c r="S42" s="147"/>
      <c r="T42" s="149">
        <v>0</v>
      </c>
      <c r="U42" s="147"/>
      <c r="V42" s="146">
        <v>0</v>
      </c>
      <c r="W42" s="150">
        <f t="shared" si="41"/>
        <v>223</v>
      </c>
      <c r="X42" s="145"/>
      <c r="Y42" s="146">
        <f t="shared" si="42"/>
        <v>0</v>
      </c>
      <c r="Z42" s="147"/>
      <c r="AA42" s="146">
        <f t="shared" si="33"/>
        <v>0</v>
      </c>
      <c r="AB42" s="147"/>
      <c r="AC42" s="146"/>
      <c r="AD42" s="147"/>
      <c r="AE42" s="149">
        <f t="shared" si="44"/>
        <v>0</v>
      </c>
      <c r="AF42" s="151">
        <f>Y42+AA42+AC42+AE42</f>
        <v>0</v>
      </c>
      <c r="AG42" s="147"/>
      <c r="AH42" s="146">
        <f t="shared" si="34"/>
        <v>0</v>
      </c>
      <c r="AI42" s="147"/>
      <c r="AJ42" s="146">
        <f t="shared" si="35"/>
        <v>0</v>
      </c>
      <c r="AK42" s="152">
        <v>0</v>
      </c>
      <c r="AL42" s="153">
        <f t="shared" si="46"/>
        <v>223</v>
      </c>
      <c r="AM42" s="154" t="s">
        <v>186</v>
      </c>
    </row>
    <row r="43" spans="1:39" ht="18" customHeight="1" x14ac:dyDescent="0.25">
      <c r="A43" s="117">
        <f t="shared" si="31"/>
        <v>12</v>
      </c>
      <c r="B43" s="143" t="s">
        <v>189</v>
      </c>
      <c r="C43" s="143" t="s">
        <v>190</v>
      </c>
      <c r="D43" s="144">
        <v>61</v>
      </c>
      <c r="E43" s="145">
        <v>57</v>
      </c>
      <c r="F43" s="146">
        <f t="shared" si="36"/>
        <v>114</v>
      </c>
      <c r="G43" s="147"/>
      <c r="H43" s="146"/>
      <c r="I43" s="147">
        <v>122</v>
      </c>
      <c r="J43" s="148">
        <v>97</v>
      </c>
      <c r="K43" s="147"/>
      <c r="L43" s="148"/>
      <c r="M43" s="147"/>
      <c r="N43" s="148"/>
      <c r="O43" s="147"/>
      <c r="P43" s="146"/>
      <c r="Q43" s="147"/>
      <c r="R43" s="146"/>
      <c r="S43" s="147"/>
      <c r="T43" s="149"/>
      <c r="U43" s="147"/>
      <c r="V43" s="146"/>
      <c r="W43" s="150">
        <f t="shared" si="41"/>
        <v>211</v>
      </c>
      <c r="X43" s="145" t="s">
        <v>61</v>
      </c>
      <c r="Y43" s="146">
        <f t="shared" si="42"/>
        <v>24</v>
      </c>
      <c r="Z43" s="147"/>
      <c r="AA43" s="146">
        <v>0</v>
      </c>
      <c r="AB43" s="147"/>
      <c r="AC43" s="146"/>
      <c r="AD43" s="147"/>
      <c r="AE43" s="149"/>
      <c r="AF43" s="151">
        <f>Y43+AA43+AC43+AE43</f>
        <v>24</v>
      </c>
      <c r="AG43" s="147"/>
      <c r="AH43" s="146"/>
      <c r="AI43" s="147"/>
      <c r="AJ43" s="146">
        <f t="shared" ref="AJ43" si="47">IF(AI43="si",12,0)</f>
        <v>0</v>
      </c>
      <c r="AK43" s="152"/>
      <c r="AL43" s="153">
        <f>W43+AF43+AK43</f>
        <v>235</v>
      </c>
      <c r="AM43" s="154"/>
    </row>
    <row r="44" spans="1:39" ht="18" customHeight="1" x14ac:dyDescent="0.25">
      <c r="A44" s="117">
        <f t="shared" si="31"/>
        <v>13</v>
      </c>
      <c r="B44" s="143" t="s">
        <v>192</v>
      </c>
      <c r="C44" s="143" t="s">
        <v>193</v>
      </c>
      <c r="D44" s="156">
        <v>56</v>
      </c>
      <c r="E44" s="147">
        <v>57</v>
      </c>
      <c r="F44" s="161">
        <f t="shared" si="36"/>
        <v>114</v>
      </c>
      <c r="G44" s="147"/>
      <c r="H44" s="161"/>
      <c r="I44" s="147">
        <v>114</v>
      </c>
      <c r="J44" s="157">
        <v>93</v>
      </c>
      <c r="K44" s="147"/>
      <c r="L44" s="157"/>
      <c r="M44" s="147"/>
      <c r="N44" s="157"/>
      <c r="O44" s="147"/>
      <c r="P44" s="161"/>
      <c r="Q44" s="147"/>
      <c r="R44" s="161"/>
      <c r="S44" s="147"/>
      <c r="T44" s="161"/>
      <c r="U44" s="147"/>
      <c r="V44" s="161"/>
      <c r="W44" s="150">
        <f t="shared" si="41"/>
        <v>207</v>
      </c>
      <c r="X44" s="147"/>
      <c r="Y44" s="161"/>
      <c r="Z44" s="147"/>
      <c r="AA44" s="161"/>
      <c r="AB44" s="147"/>
      <c r="AC44" s="161"/>
      <c r="AD44" s="147"/>
      <c r="AE44" s="161"/>
      <c r="AF44" s="151">
        <f>Y44+AA44+AC44+AE44</f>
        <v>0</v>
      </c>
      <c r="AG44" s="147"/>
      <c r="AH44" s="161"/>
      <c r="AI44" s="147"/>
      <c r="AJ44" s="161"/>
      <c r="AK44" s="162"/>
      <c r="AL44" s="153">
        <f>W44+AF44+AK44</f>
        <v>207</v>
      </c>
      <c r="AM44" s="163"/>
    </row>
    <row r="45" spans="1:39" ht="16.2" customHeight="1" x14ac:dyDescent="0.25"/>
    <row r="46" spans="1:39" ht="5.25" customHeight="1" x14ac:dyDescent="0.25"/>
    <row r="47" spans="1:39" ht="3.75" customHeight="1" x14ac:dyDescent="0.25">
      <c r="A47" s="63"/>
      <c r="B47" s="13"/>
      <c r="C47" s="13"/>
      <c r="D47" s="14"/>
      <c r="E47" s="63"/>
      <c r="F47" s="15"/>
      <c r="G47" s="63"/>
      <c r="H47" s="15"/>
      <c r="I47" s="63"/>
      <c r="J47" s="16"/>
      <c r="K47" s="63"/>
      <c r="L47" s="16"/>
      <c r="M47" s="63"/>
      <c r="N47" s="16"/>
      <c r="O47" s="63"/>
      <c r="P47" s="15"/>
      <c r="Q47" s="63"/>
      <c r="R47" s="15"/>
      <c r="S47" s="63"/>
      <c r="T47" s="15"/>
      <c r="U47" s="63"/>
      <c r="V47" s="15"/>
      <c r="W47" s="15"/>
      <c r="X47" s="63"/>
      <c r="Y47" s="15"/>
      <c r="Z47" s="63"/>
      <c r="AA47" s="15"/>
      <c r="AB47" s="63"/>
      <c r="AC47" s="15"/>
      <c r="AD47" s="63"/>
      <c r="AE47" s="15"/>
      <c r="AF47" s="15"/>
      <c r="AG47" s="63"/>
      <c r="AH47" s="15"/>
      <c r="AI47" s="63"/>
      <c r="AJ47" s="15"/>
      <c r="AK47" s="16"/>
      <c r="AL47" s="17"/>
      <c r="AM47" s="18"/>
    </row>
    <row r="48" spans="1:39" ht="15.6" x14ac:dyDescent="0.3">
      <c r="A48" s="118" t="s">
        <v>93</v>
      </c>
      <c r="B48" s="20"/>
      <c r="AM48"/>
    </row>
    <row r="49" spans="1:39" ht="15.6" x14ac:dyDescent="0.3">
      <c r="A49" s="119" t="s">
        <v>94</v>
      </c>
      <c r="B49" s="21"/>
      <c r="C49" s="22"/>
      <c r="D49" s="2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4"/>
      <c r="S49" s="24"/>
      <c r="T49" s="24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M49"/>
    </row>
    <row r="50" spans="1:39" ht="15.6" x14ac:dyDescent="0.3">
      <c r="A50" s="120" t="s">
        <v>95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M50"/>
    </row>
    <row r="51" spans="1:39" ht="15.6" x14ac:dyDescent="0.3">
      <c r="A51" s="121" t="s">
        <v>96</v>
      </c>
      <c r="AK51" s="25"/>
      <c r="AL51" s="25"/>
      <c r="AM51" s="12"/>
    </row>
    <row r="52" spans="1:39" ht="15.6" x14ac:dyDescent="0.3">
      <c r="A52" s="118" t="s">
        <v>87</v>
      </c>
      <c r="AK52" s="25"/>
      <c r="AL52" s="25"/>
      <c r="AM52" s="12"/>
    </row>
    <row r="53" spans="1:39" ht="15.6" x14ac:dyDescent="0.3">
      <c r="A53" s="122"/>
      <c r="B53" s="19" t="s">
        <v>97</v>
      </c>
      <c r="AK53" s="25"/>
      <c r="AL53" s="25"/>
      <c r="AM53" s="26"/>
    </row>
    <row r="54" spans="1:39" ht="13.8" x14ac:dyDescent="0.25">
      <c r="A54" s="123"/>
      <c r="B54" s="27"/>
      <c r="C54" s="28"/>
      <c r="E54" s="12"/>
      <c r="F54" s="25"/>
      <c r="G54" s="12"/>
      <c r="H54" s="25"/>
      <c r="I54" s="25"/>
      <c r="J54" s="25"/>
      <c r="K54" s="12"/>
      <c r="L54" s="25"/>
      <c r="M54" s="25"/>
      <c r="N54" s="25"/>
      <c r="O54" s="12"/>
      <c r="P54" s="25"/>
      <c r="Q54" s="12"/>
      <c r="R54" s="25"/>
      <c r="S54" s="25"/>
      <c r="T54" s="25"/>
      <c r="U54" s="25"/>
      <c r="V54" s="25"/>
      <c r="W54" s="25"/>
      <c r="X54" s="12"/>
      <c r="Y54" s="25"/>
      <c r="Z54" s="12"/>
      <c r="AA54" s="25"/>
      <c r="AB54" s="12"/>
      <c r="AC54" s="25"/>
      <c r="AD54" s="12"/>
      <c r="AE54" s="25"/>
      <c r="AF54" s="25"/>
      <c r="AG54" s="12"/>
      <c r="AH54" s="25"/>
      <c r="AI54" s="12"/>
      <c r="AJ54" s="25"/>
      <c r="AK54" s="25"/>
      <c r="AL54" s="25"/>
      <c r="AM54" s="12"/>
    </row>
    <row r="55" spans="1:39" ht="13.8" x14ac:dyDescent="0.25">
      <c r="A55" s="63"/>
      <c r="B55" s="5"/>
      <c r="C55" s="2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25"/>
      <c r="AI55" s="12"/>
      <c r="AJ55" s="25"/>
      <c r="AK55" s="25"/>
      <c r="AL55" s="25"/>
      <c r="AM55" s="26"/>
    </row>
    <row r="56" spans="1:39" x14ac:dyDescent="0.25">
      <c r="A56" s="63"/>
      <c r="B56" s="28"/>
      <c r="C56" s="28"/>
      <c r="D56" s="12" t="s">
        <v>88</v>
      </c>
      <c r="E56" s="12"/>
      <c r="F56" s="25"/>
      <c r="G56" s="12"/>
      <c r="H56" s="25"/>
      <c r="I56" s="25"/>
      <c r="J56" s="25"/>
      <c r="K56" s="12"/>
      <c r="L56" s="25"/>
      <c r="M56" s="25"/>
      <c r="N56" s="25"/>
      <c r="O56" s="12"/>
      <c r="P56" s="25"/>
      <c r="Q56" s="12"/>
      <c r="R56" s="25"/>
      <c r="S56" s="25"/>
      <c r="T56" s="25"/>
      <c r="U56" s="25"/>
      <c r="V56" s="25"/>
      <c r="W56" s="25"/>
      <c r="X56" s="12"/>
      <c r="Y56" s="25"/>
      <c r="Z56" s="12"/>
      <c r="AA56" s="25"/>
      <c r="AB56" s="12"/>
      <c r="AC56" s="25"/>
      <c r="AD56" s="12"/>
      <c r="AE56" s="25"/>
      <c r="AF56" s="25"/>
      <c r="AG56" s="12"/>
      <c r="AH56" s="25"/>
      <c r="AI56" s="12"/>
      <c r="AJ56" s="25"/>
      <c r="AM56"/>
    </row>
    <row r="57" spans="1:39" ht="15.6" x14ac:dyDescent="0.3">
      <c r="A57" s="63"/>
      <c r="B57" s="12"/>
      <c r="C57" s="29" t="s">
        <v>187</v>
      </c>
      <c r="D57" s="12"/>
      <c r="E57" s="12"/>
      <c r="F57" s="12"/>
      <c r="G57" s="12"/>
      <c r="H57" s="12"/>
      <c r="I57" s="12"/>
      <c r="J57" s="12"/>
      <c r="K57" s="12"/>
      <c r="L57" s="12"/>
      <c r="M57" s="29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29" t="s">
        <v>89</v>
      </c>
      <c r="AD57" s="12"/>
      <c r="AE57" s="12"/>
      <c r="AF57" s="12"/>
      <c r="AG57" s="12"/>
      <c r="AH57" s="12"/>
      <c r="AI57" s="12"/>
      <c r="AJ57" s="12"/>
      <c r="AM57"/>
    </row>
    <row r="58" spans="1:39" x14ac:dyDescent="0.25">
      <c r="A58" s="63"/>
      <c r="B58" s="28"/>
      <c r="C58" s="28"/>
      <c r="D58" s="12"/>
      <c r="E58" s="12"/>
      <c r="F58" s="25"/>
      <c r="G58" s="12"/>
      <c r="H58" s="25"/>
      <c r="I58" s="25"/>
      <c r="J58" s="25"/>
      <c r="K58" s="12"/>
      <c r="L58" s="12"/>
      <c r="M58" s="25"/>
      <c r="N58" s="72"/>
      <c r="O58" s="25"/>
      <c r="P58" s="25"/>
      <c r="Q58" s="12"/>
      <c r="R58" s="25"/>
      <c r="S58" s="12"/>
      <c r="T58" s="25"/>
      <c r="U58" s="25"/>
      <c r="V58" s="25"/>
      <c r="W58" s="25"/>
      <c r="X58" s="12"/>
      <c r="Y58" s="25"/>
      <c r="Z58" s="12"/>
      <c r="AA58" s="25"/>
      <c r="AB58" s="12"/>
      <c r="AC58" s="25"/>
      <c r="AD58" s="72" t="s">
        <v>110</v>
      </c>
      <c r="AE58" s="25"/>
      <c r="AF58" s="25"/>
      <c r="AG58" s="12"/>
      <c r="AH58" s="25"/>
      <c r="AI58" s="12"/>
      <c r="AJ58" s="25"/>
      <c r="AM58"/>
    </row>
    <row r="59" spans="1:39" x14ac:dyDescent="0.25">
      <c r="A59" s="63"/>
      <c r="B59" s="28"/>
      <c r="C59" s="28"/>
      <c r="D59" s="12"/>
      <c r="E59" s="12"/>
      <c r="F59" s="25"/>
      <c r="G59" s="12"/>
      <c r="H59" s="25"/>
      <c r="I59" s="25"/>
      <c r="J59" s="25"/>
      <c r="K59" s="12"/>
      <c r="L59" s="25"/>
      <c r="M59" s="25"/>
      <c r="N59" s="25"/>
      <c r="O59" s="12"/>
      <c r="P59" s="25"/>
      <c r="Q59" s="12"/>
      <c r="R59" s="25"/>
      <c r="S59" s="25"/>
      <c r="T59" s="25"/>
      <c r="U59" s="25"/>
      <c r="V59" s="25"/>
      <c r="W59" s="25"/>
      <c r="X59" s="12"/>
      <c r="Y59" s="25"/>
      <c r="Z59" s="12"/>
      <c r="AA59" s="25"/>
      <c r="AB59" s="12"/>
      <c r="AC59" s="25"/>
      <c r="AD59" s="12"/>
      <c r="AE59" s="25"/>
      <c r="AF59" s="25"/>
      <c r="AG59" s="12"/>
      <c r="AH59" s="25"/>
      <c r="AI59" s="12"/>
      <c r="AJ59" s="25"/>
      <c r="AM59"/>
    </row>
    <row r="60" spans="1:39" x14ac:dyDescent="0.25">
      <c r="A60" s="122"/>
      <c r="AM60"/>
    </row>
  </sheetData>
  <mergeCells count="21">
    <mergeCell ref="B19:D19"/>
    <mergeCell ref="E10:F10"/>
    <mergeCell ref="B31:D31"/>
    <mergeCell ref="B25:D25"/>
    <mergeCell ref="B27:D27"/>
    <mergeCell ref="B29:D29"/>
    <mergeCell ref="A2:AM2"/>
    <mergeCell ref="A4:AM4"/>
    <mergeCell ref="A6:AM6"/>
    <mergeCell ref="G9:H9"/>
    <mergeCell ref="I9:J9"/>
    <mergeCell ref="M9:N9"/>
    <mergeCell ref="U9:V9"/>
    <mergeCell ref="W8:W11"/>
    <mergeCell ref="S10:T10"/>
    <mergeCell ref="U10:V10"/>
    <mergeCell ref="O10:R10"/>
    <mergeCell ref="K10:L10"/>
    <mergeCell ref="M10:N10"/>
    <mergeCell ref="G10:H10"/>
    <mergeCell ref="I10:J10"/>
  </mergeCells>
  <phoneticPr fontId="26" type="noConversion"/>
  <printOptions horizontalCentered="1"/>
  <pageMargins left="0.23622047244094491" right="0.23622047244094491" top="0.19685039370078741" bottom="0.23622047244094491" header="0.19685039370078741" footer="0.15748031496062992"/>
  <pageSetup paperSize="8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Anna Maria Macchia</cp:lastModifiedBy>
  <cp:lastPrinted>2015-05-04T07:53:08Z</cp:lastPrinted>
  <dcterms:created xsi:type="dcterms:W3CDTF">2011-04-06T07:19:22Z</dcterms:created>
  <dcterms:modified xsi:type="dcterms:W3CDTF">2016-05-17T11:51:14Z</dcterms:modified>
</cp:coreProperties>
</file>